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3000 OCI 2021\SEGUIMIENTOS\PAAC\"/>
    </mc:Choice>
  </mc:AlternateContent>
  <bookViews>
    <workbookView xWindow="0" yWindow="0" windowWidth="19200" windowHeight="6720" activeTab="2"/>
  </bookViews>
  <sheets>
    <sheet name="Comp. 1 Riesgos Corrupción" sheetId="13" r:id="rId1"/>
    <sheet name="Comp. 3 Rendicion de Cuentas" sheetId="7" r:id="rId2"/>
    <sheet name="Comp. 4 Mecanismos Xa Aten Ciud" sheetId="8" r:id="rId3"/>
    <sheet name=" Comp. 5 TranspyAcceso Informac" sheetId="9" r:id="rId4"/>
    <sheet name="Comp. 6 Iniciativas Adicionales" sheetId="10" r:id="rId5"/>
  </sheets>
  <externalReferences>
    <externalReference r:id="rId6"/>
    <externalReference r:id="rId7"/>
    <externalReference r:id="rId8"/>
    <externalReference r:id="rId9"/>
    <externalReference r:id="rId10"/>
  </externalReferences>
  <definedNames>
    <definedName name="_xlnm._FilterDatabase" localSheetId="2" hidden="1">'Comp. 4 Mecanismos Xa Aten Ciud'!$A$1:$O$10</definedName>
    <definedName name="Antijurídico" localSheetId="3">'[1]Tabla No 9. Ctrl Seguridad Info'!#REF!</definedName>
    <definedName name="Antijurídico" localSheetId="0">'[1]Tabla No 9. Ctrl Seguridad Info'!#REF!</definedName>
    <definedName name="Antijurídico" localSheetId="1">'[1]Tabla No 9. Ctrl Seguridad Info'!#REF!</definedName>
    <definedName name="Antijurídico" localSheetId="2">'[1]Tabla No 9. Ctrl Seguridad Info'!#REF!</definedName>
    <definedName name="Antijurídico" localSheetId="4">'[1]Tabla No 9. Ctrl Seguridad Info'!#REF!</definedName>
    <definedName name="Antijurídico">'[1]Tabla No 9. Ctrl Seguridad Info'!#REF!</definedName>
    <definedName name="ControlesSeguridadGeneral" localSheetId="3">'[1]Tabla No 9. Ctrl Seguridad Info'!#REF!</definedName>
    <definedName name="ControlesSeguridadGeneral" localSheetId="0">'[1]Tabla No 9. Ctrl Seguridad Info'!#REF!</definedName>
    <definedName name="ControlesSeguridadGeneral" localSheetId="1">'[1]Tabla No 9. Ctrl Seguridad Info'!#REF!</definedName>
    <definedName name="ControlesSeguridadGeneral" localSheetId="2">'[1]Tabla No 9. Ctrl Seguridad Info'!#REF!</definedName>
    <definedName name="ControlesSeguridadGeneral" localSheetId="4">'[1]Tabla No 9. Ctrl Seguridad Info'!#REF!</definedName>
    <definedName name="ControlesSeguridadGeneral">'[1]Tabla No 9. Ctrl Seguridad Info'!#REF!</definedName>
    <definedName name="Corrupción" localSheetId="3">'[1]Tabla No 9. Ctrl Seguridad Info'!#REF!</definedName>
    <definedName name="Corrupción" localSheetId="0">'[1]Tabla No 9. Ctrl Seguridad Info'!#REF!</definedName>
    <definedName name="Corrupción" localSheetId="1">'[1]Tabla No 9. Ctrl Seguridad Info'!#REF!</definedName>
    <definedName name="Corrupción" localSheetId="2">'[1]Tabla No 9. Ctrl Seguridad Info'!#REF!</definedName>
    <definedName name="Corrupción" localSheetId="4">'[1]Tabla No 9. Ctrl Seguridad Info'!#REF!</definedName>
    <definedName name="Corrupción">'[1]Tabla No 9. Ctrl Seguridad Info'!#REF!</definedName>
    <definedName name="Cumplimiento" localSheetId="3">'[1]Tabla No 9. Ctrl Seguridad Info'!#REF!</definedName>
    <definedName name="Cumplimiento" localSheetId="0">'[1]Tabla No 9. Ctrl Seguridad Info'!#REF!</definedName>
    <definedName name="Cumplimiento" localSheetId="1">'[1]Tabla No 9. Ctrl Seguridad Info'!#REF!</definedName>
    <definedName name="Cumplimiento" localSheetId="2">'[1]Tabla No 9. Ctrl Seguridad Info'!#REF!</definedName>
    <definedName name="Cumplimiento" localSheetId="4">'[1]Tabla No 9. Ctrl Seguridad Info'!#REF!</definedName>
    <definedName name="Cumplimiento">'[1]Tabla No 9. Ctrl Seguridad Info'!#REF!</definedName>
    <definedName name="Estrategico" localSheetId="3">'[1]Tabla No 9. Ctrl Seguridad Info'!#REF!</definedName>
    <definedName name="Estrategico" localSheetId="0">'[1]Tabla No 9. Ctrl Seguridad Info'!#REF!</definedName>
    <definedName name="Estrategico" localSheetId="1">'[1]Tabla No 9. Ctrl Seguridad Info'!#REF!</definedName>
    <definedName name="Estrategico" localSheetId="2">'[1]Tabla No 9. Ctrl Seguridad Info'!#REF!</definedName>
    <definedName name="Estrategico" localSheetId="4">'[1]Tabla No 9. Ctrl Seguridad Info'!#REF!</definedName>
    <definedName name="Estrategico">'[1]Tabla No 9. Ctrl Seguridad Info'!#REF!</definedName>
    <definedName name="Financiero" localSheetId="3">'[1]Tabla No 9. Ctrl Seguridad Info'!#REF!</definedName>
    <definedName name="Financiero" localSheetId="0">'[1]Tabla No 9. Ctrl Seguridad Info'!#REF!</definedName>
    <definedName name="Financiero" localSheetId="1">'[1]Tabla No 9. Ctrl Seguridad Info'!#REF!</definedName>
    <definedName name="Financiero" localSheetId="2">'[1]Tabla No 9. Ctrl Seguridad Info'!#REF!</definedName>
    <definedName name="Financiero" localSheetId="4">'[1]Tabla No 9. Ctrl Seguridad Info'!#REF!</definedName>
    <definedName name="Financiero">'[1]Tabla No 9. Ctrl Seguridad Info'!#REF!</definedName>
    <definedName name="Imagen" localSheetId="3">'[1]Tabla No 9. Ctrl Seguridad Info'!#REF!</definedName>
    <definedName name="Imagen" localSheetId="0">'[1]Tabla No 9. Ctrl Seguridad Info'!#REF!</definedName>
    <definedName name="Imagen" localSheetId="1">'[1]Tabla No 9. Ctrl Seguridad Info'!#REF!</definedName>
    <definedName name="Imagen" localSheetId="2">'[1]Tabla No 9. Ctrl Seguridad Info'!#REF!</definedName>
    <definedName name="Imagen" localSheetId="4">'[1]Tabla No 9. Ctrl Seguridad Info'!#REF!</definedName>
    <definedName name="Imagen">'[1]Tabla No 9. Ctrl Seguridad Info'!#REF!</definedName>
    <definedName name="Operativo" localSheetId="3">'[1]Tabla No 9. Ctrl Seguridad Info'!#REF!</definedName>
    <definedName name="Operativo" localSheetId="0">'[1]Tabla No 9. Ctrl Seguridad Info'!#REF!</definedName>
    <definedName name="Operativo" localSheetId="1">'[1]Tabla No 9. Ctrl Seguridad Info'!#REF!</definedName>
    <definedName name="Operativo" localSheetId="2">'[1]Tabla No 9. Ctrl Seguridad Info'!#REF!</definedName>
    <definedName name="Operativo" localSheetId="4">'[1]Tabla No 9. Ctrl Seguridad Info'!#REF!</definedName>
    <definedName name="Operativo">'[1]Tabla No 9. Ctrl Seguridad Info'!#REF!</definedName>
    <definedName name="Tecnología" localSheetId="3">'[1]Tabla No 9. Ctrl Seguridad Info'!#REF!</definedName>
    <definedName name="Tecnología" localSheetId="0">'[1]Tabla No 9. Ctrl Seguridad Info'!#REF!</definedName>
    <definedName name="Tecnología" localSheetId="1">'[1]Tabla No 9. Ctrl Seguridad Info'!#REF!</definedName>
    <definedName name="Tecnología" localSheetId="2">'[1]Tabla No 9. Ctrl Seguridad Info'!#REF!</definedName>
    <definedName name="Tecnología" localSheetId="4">'[1]Tabla No 9. Ctrl Seguridad Info'!#REF!</definedName>
    <definedName name="Tecnología">'[1]Tabla No 9. Ctrl Seguridad Info'!#REF!</definedName>
    <definedName name="_xlnm.Print_Titles" localSheetId="3">' Comp. 5 TranspyAcceso Informac'!$A:$B,' Comp. 5 TranspyAcceso Informac'!$1:$6</definedName>
    <definedName name="_xlnm.Print_Titles" localSheetId="1">'Comp. 3 Rendicion de Cuentas'!$A:$B,'Comp. 3 Rendicion de Cuentas'!$1:$6</definedName>
    <definedName name="_xlnm.Print_Titles" localSheetId="2">'Comp. 4 Mecanismos Xa Aten Ciud'!$A:$B,'Comp. 4 Mecanismos Xa Aten Ciud'!$1:$6</definedName>
    <definedName name="_xlnm.Print_Titles" localSheetId="4">'Comp. 6 Iniciativas Adicionales'!$A:$B,'Comp. 6 Iniciativas Adicionales'!$1:$6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7" i="13" l="1"/>
  <c r="AQ18" i="13" l="1"/>
  <c r="AO18" i="13"/>
  <c r="AN18" i="13"/>
  <c r="AP18" i="13" s="1"/>
  <c r="AD18" i="13"/>
  <c r="Z18" i="13"/>
  <c r="X18" i="13"/>
  <c r="V18" i="13"/>
  <c r="T18" i="13"/>
  <c r="R18" i="13"/>
  <c r="P18" i="13"/>
  <c r="N18" i="13"/>
  <c r="J18" i="13"/>
  <c r="AT17" i="13"/>
  <c r="AQ17" i="13"/>
  <c r="AO17" i="13"/>
  <c r="AD17" i="13"/>
  <c r="Z17" i="13"/>
  <c r="X17" i="13"/>
  <c r="V17" i="13"/>
  <c r="T17" i="13"/>
  <c r="R17" i="13"/>
  <c r="P17" i="13"/>
  <c r="N17" i="13"/>
  <c r="J17" i="13"/>
  <c r="AD16" i="13"/>
  <c r="Z16" i="13"/>
  <c r="X16" i="13"/>
  <c r="V16" i="13"/>
  <c r="T16" i="13"/>
  <c r="R16" i="13"/>
  <c r="P16" i="13"/>
  <c r="N16" i="13"/>
  <c r="AA16" i="13" s="1"/>
  <c r="AB16" i="13" s="1"/>
  <c r="AE16" i="13" s="1"/>
  <c r="AQ15" i="13"/>
  <c r="AO15" i="13"/>
  <c r="AD15" i="13"/>
  <c r="Z15" i="13"/>
  <c r="X15" i="13"/>
  <c r="V15" i="13"/>
  <c r="T15" i="13"/>
  <c r="R15" i="13"/>
  <c r="AA15" i="13" s="1"/>
  <c r="AB15" i="13" s="1"/>
  <c r="AE15" i="13" s="1"/>
  <c r="P15" i="13"/>
  <c r="N15" i="13"/>
  <c r="J15" i="13"/>
  <c r="AQ14" i="13"/>
  <c r="AO14" i="13"/>
  <c r="AD14" i="13"/>
  <c r="Z14" i="13"/>
  <c r="X14" i="13"/>
  <c r="V14" i="13"/>
  <c r="T14" i="13"/>
  <c r="R14" i="13"/>
  <c r="P14" i="13"/>
  <c r="N14" i="13"/>
  <c r="J14" i="13"/>
  <c r="AQ13" i="13"/>
  <c r="AO13" i="13"/>
  <c r="AD13" i="13"/>
  <c r="Z13" i="13"/>
  <c r="X13" i="13"/>
  <c r="V13" i="13"/>
  <c r="T13" i="13"/>
  <c r="R13" i="13"/>
  <c r="P13" i="13"/>
  <c r="N13" i="13"/>
  <c r="AA13" i="13" s="1"/>
  <c r="AB13" i="13" s="1"/>
  <c r="AE13" i="13" s="1"/>
  <c r="J13" i="13"/>
  <c r="X10" i="13"/>
  <c r="X9" i="13"/>
  <c r="P9" i="13"/>
  <c r="AA18" i="13" l="1"/>
  <c r="AB18" i="13" s="1"/>
  <c r="AE18" i="13" s="1"/>
  <c r="AA17" i="13"/>
  <c r="AB17" i="13" s="1"/>
  <c r="AE17" i="13" s="1"/>
  <c r="AH17" i="13" s="1"/>
  <c r="AA14" i="13"/>
  <c r="AB14" i="13" s="1"/>
  <c r="AE14" i="13" s="1"/>
  <c r="AF14" i="13" s="1"/>
  <c r="AG14" i="13" s="1"/>
  <c r="AI14" i="13" s="1"/>
  <c r="AJ14" i="13" s="1"/>
  <c r="AM14" i="13" s="1"/>
  <c r="AN14" i="13" s="1"/>
  <c r="AP14" i="13" s="1"/>
  <c r="AR14" i="13" s="1"/>
  <c r="AR18" i="13"/>
  <c r="AF18" i="13"/>
  <c r="AG18" i="13" s="1"/>
  <c r="AI18" i="13" s="1"/>
  <c r="AJ18" i="13" s="1"/>
  <c r="AH18" i="13"/>
  <c r="AF13" i="13"/>
  <c r="AG13" i="13" s="1"/>
  <c r="AI13" i="13" s="1"/>
  <c r="AJ13" i="13" s="1"/>
  <c r="AM13" i="13" s="1"/>
  <c r="AN13" i="13" s="1"/>
  <c r="AP13" i="13" s="1"/>
  <c r="AR13" i="13" s="1"/>
  <c r="AH13" i="13"/>
  <c r="AH15" i="13"/>
  <c r="AF15" i="13"/>
  <c r="AG15" i="13" s="1"/>
  <c r="AF16" i="13"/>
  <c r="AG16" i="13" s="1"/>
  <c r="AH16" i="13"/>
  <c r="AF17" i="13" l="1"/>
  <c r="AG17" i="13" s="1"/>
  <c r="AI17" i="13" s="1"/>
  <c r="AJ17" i="13" s="1"/>
  <c r="AM17" i="13" s="1"/>
  <c r="AN17" i="13" s="1"/>
  <c r="AP17" i="13" s="1"/>
  <c r="AR17" i="13" s="1"/>
  <c r="AH14" i="13"/>
  <c r="AI15" i="13"/>
  <c r="AJ15" i="13" s="1"/>
  <c r="AM15" i="13" s="1"/>
  <c r="AN15" i="13" s="1"/>
  <c r="AP15" i="13" s="1"/>
  <c r="AR15" i="13" s="1"/>
</calcChain>
</file>

<file path=xl/comments1.xml><?xml version="1.0" encoding="utf-8"?>
<comments xmlns="http://schemas.openxmlformats.org/spreadsheetml/2006/main">
  <authors>
    <author>CLARA EDITH ACOSTA MANRIQUE</author>
    <author>Toshiba Pc</author>
    <author>LUIS HERNANDO VELANDIA GOMEZ</author>
    <author>Johanna Beatriz Serrano Guependo</author>
  </authors>
  <commentList>
    <comment ref="A5" authorId="0" shapeId="0">
      <text>
        <r>
          <rPr>
            <sz val="9"/>
            <color indexed="81"/>
            <rFont val="Tahoma"/>
            <family val="2"/>
          </rPr>
          <t xml:space="preserve">Determine los factores que afectan positiva o negativamente el cumplimiento de la misión y los objetivos del proceso, teniendo en cuenta las condiciones en que se desenvuelve. </t>
        </r>
      </text>
    </comment>
    <comment ref="F6" authorId="1" shapeId="0">
      <text>
        <r>
          <rPr>
            <sz val="9"/>
            <color indexed="81"/>
            <rFont val="Tahoma"/>
            <family val="2"/>
          </rPr>
          <t xml:space="preserve">Para cada causa debe existir un control.
Las causas se deben trabajar de manera separada.
</t>
        </r>
        <r>
          <rPr>
            <b/>
            <sz val="9"/>
            <color indexed="81"/>
            <rFont val="Tahoma"/>
            <family val="2"/>
          </rPr>
          <t>Agregar causa</t>
        </r>
        <r>
          <rPr>
            <sz val="9"/>
            <color indexed="81"/>
            <rFont val="Tahoma"/>
            <family val="2"/>
          </rPr>
          <t xml:space="preserve">: Agrega una fila en la posición antes de la celda que se encuentre ubicado.
</t>
        </r>
        <r>
          <rPr>
            <b/>
            <sz val="9"/>
            <color indexed="81"/>
            <rFont val="Tahoma"/>
            <family val="2"/>
          </rPr>
          <t>Eliminar Causa:</t>
        </r>
        <r>
          <rPr>
            <sz val="9"/>
            <color indexed="81"/>
            <rFont val="Tahoma"/>
            <family val="2"/>
          </rPr>
          <t xml:space="preserve"> No se debe eliminar la primera fila del grupo de causas del riesgo, debido que esto elimina la formulación del riesgo.</t>
        </r>
      </text>
    </comment>
    <comment ref="AZ6" authorId="2" shapeId="0">
      <text>
        <r>
          <rPr>
            <sz val="9"/>
            <color indexed="81"/>
            <rFont val="Tahoma"/>
            <family val="2"/>
          </rPr>
          <t>Consigne el resultado del monitoreo o revisión al cumplimiento de la acción</t>
        </r>
      </text>
    </comment>
    <comment ref="BA6" authorId="2" shapeId="0">
      <text>
        <r>
          <rPr>
            <sz val="9"/>
            <color indexed="81"/>
            <rFont val="Tahoma"/>
            <family val="2"/>
          </rPr>
          <t>Indique el porcentaje de avance en el  cumplimiento de la acción</t>
        </r>
      </text>
    </comment>
    <comment ref="BB6" authorId="2" shapeId="0">
      <text>
        <r>
          <rPr>
            <sz val="9"/>
            <color indexed="81"/>
            <rFont val="Tahoma"/>
            <family val="2"/>
          </rPr>
          <t>Relacione el seguimiento o la verificación en el cumplimiento de la acción y la efectividad de los controles</t>
        </r>
      </text>
    </comment>
    <comment ref="BC6" authorId="2" shapeId="0">
      <text>
        <r>
          <rPr>
            <sz val="9"/>
            <color indexed="81"/>
            <rFont val="Tahoma"/>
            <family val="2"/>
          </rPr>
          <t xml:space="preserve">Determine el estado del riesgo, de acuerdo con la verificación efectuada
</t>
        </r>
      </text>
    </comment>
    <comment ref="BD6" authorId="2" shapeId="0">
      <text>
        <r>
          <rPr>
            <sz val="9"/>
            <color indexed="81"/>
            <rFont val="Tahoma"/>
            <family val="2"/>
          </rPr>
          <t>Relaciona aclaraciones adicionales sobre el seguimiento, en el evento de ser necesario</t>
        </r>
      </text>
    </comment>
    <comment ref="K7" authorId="1" shapeId="0">
      <text>
        <r>
          <rPr>
            <sz val="9"/>
            <color indexed="81"/>
            <rFont val="Tahoma"/>
            <family val="2"/>
          </rPr>
          <t>Un control puede ser tan eficiente que ayude a mitigar varias causas, en estos casos se repite el control, asociado de manera independiente a la causa específica</t>
        </r>
      </text>
    </comment>
    <comment ref="AQ7" authorId="3" shapeId="0">
      <text>
        <r>
          <rPr>
            <sz val="9"/>
            <color indexed="81"/>
            <rFont val="Tahoma"/>
            <family val="2"/>
          </rPr>
          <t>Para los riesgos de corrupción
únicamente hay disminución de probabilidad. Es decir, para el impacto no opera el desplazamiento</t>
        </r>
        <r>
          <rPr>
            <b/>
            <sz val="9"/>
            <color indexed="81"/>
            <rFont val="Tahoma"/>
            <family val="2"/>
          </rPr>
          <t xml:space="preserve">.
</t>
        </r>
      </text>
    </comment>
    <comment ref="AU7" authorId="1" shapeId="0">
      <text>
        <r>
          <rPr>
            <sz val="9"/>
            <color indexed="81"/>
            <rFont val="Tahoma"/>
            <family val="2"/>
          </rPr>
          <t>Se formulan los indicadores claves del riesgo que permitan monitorear el cumplimiento (eficacia) e impacto (efectividad) de las actividades de control, siempre y cuando conduzcan a la toma de decisiones (por riesgo identificado).</t>
        </r>
      </text>
    </comment>
    <comment ref="I8" authorId="3" shapeId="0">
      <text>
        <r>
          <rPr>
            <sz val="9"/>
            <color indexed="81"/>
            <rFont val="Tahoma"/>
            <family val="2"/>
          </rPr>
          <t xml:space="preserve">Para Riesgo de Corrupción el impacto se debe calcular con la tabla No 5. El menor impacto es 3
</t>
        </r>
      </text>
    </comment>
    <comment ref="J8" authorId="2" shapeId="0">
      <text>
        <r>
          <rPr>
            <sz val="9"/>
            <color indexed="81"/>
            <rFont val="Tahoma"/>
            <family val="2"/>
          </rPr>
          <t xml:space="preserve">Cálculo automático
</t>
        </r>
      </text>
    </comment>
    <comment ref="AR8" authorId="2" shapeId="0">
      <text>
        <r>
          <rPr>
            <sz val="9"/>
            <color indexed="81"/>
            <rFont val="Tahoma"/>
            <family val="2"/>
          </rPr>
          <t xml:space="preserve">cálculo automático
</t>
        </r>
      </text>
    </comment>
    <comment ref="AO9" authorId="3" shapeId="0">
      <text>
        <r>
          <rPr>
            <b/>
            <sz val="9"/>
            <color indexed="81"/>
            <rFont val="Tahoma"/>
            <family val="2"/>
          </rPr>
          <t>Para los riesgos de corrupción únicamente hay disminución de probabilidad. Es decir, para el impacto no opera el desplazamiento</t>
        </r>
      </text>
    </comment>
    <comment ref="AA10" authorId="3" shapeId="0">
      <text>
        <r>
          <rPr>
            <sz val="9"/>
            <color indexed="81"/>
            <rFont val="Tahoma"/>
            <family val="2"/>
          </rPr>
          <t>Si el resultado de las calificaciones en el diseño del control, está por debajo de 96%, se debe establecer un plan de acción que permita tener un control o controles bien diseñados.</t>
        </r>
      </text>
    </comment>
    <comment ref="AF10" authorId="3" shapeId="0">
      <text>
        <r>
          <rPr>
            <sz val="9"/>
            <color indexed="81"/>
            <rFont val="Tahoma"/>
            <family val="2"/>
          </rPr>
          <t>Fuerte:100
Moderado:50
Débil:0</t>
        </r>
      </text>
    </comment>
    <comment ref="K12" authorId="1" shapeId="0">
      <text>
        <r>
          <rPr>
            <sz val="9"/>
            <color indexed="81"/>
            <rFont val="Tahoma"/>
            <family val="2"/>
          </rPr>
          <t>Un control puede ser tan eficiente que ayude a mitigar varias causas, en estos casos se repite el control, asociado de manera independiente a la causa específica</t>
        </r>
      </text>
    </comment>
    <comment ref="L12" authorId="1" shapeId="0">
      <text>
        <r>
          <rPr>
            <sz val="9"/>
            <color indexed="81"/>
            <rFont val="Tahoma"/>
            <family val="2"/>
          </rPr>
          <t>Un control puede ser tan eficiente que ayude a mitigar varias causas, en estos casos se repite el control, asociado de manera independiente a la causa específica</t>
        </r>
      </text>
    </comment>
  </commentList>
</comments>
</file>

<file path=xl/sharedStrings.xml><?xml version="1.0" encoding="utf-8"?>
<sst xmlns="http://schemas.openxmlformats.org/spreadsheetml/2006/main" count="590" uniqueCount="382">
  <si>
    <t>FORMULACIÓN</t>
  </si>
  <si>
    <t>MONITOREO Y REVISION
(Responsable de Proceso)</t>
  </si>
  <si>
    <t>SEGUIMIENTO Y VERIFICACIÓN
(Oficina de Control Interno)</t>
  </si>
  <si>
    <t>4.2</t>
  </si>
  <si>
    <t>(2)
Componente</t>
  </si>
  <si>
    <t>(3)
Subcomponente</t>
  </si>
  <si>
    <t xml:space="preserve"> Actividades
(4)</t>
  </si>
  <si>
    <t>(4.1)No.</t>
  </si>
  <si>
    <t>(5)
Meta o producto</t>
  </si>
  <si>
    <t>(6)
Indicador</t>
  </si>
  <si>
    <t>(7)
Responsable</t>
  </si>
  <si>
    <t>(8)
Cronograma de ejecución</t>
  </si>
  <si>
    <t>(8.1)
Fecha inicial
(dd/mm/aaaa)</t>
  </si>
  <si>
    <t>(8.2)
Fecha Final
(dd/mm/aaaa)</t>
  </si>
  <si>
    <t>(9)
Seguimiento Actividad</t>
  </si>
  <si>
    <t>(10)
Porcentaje de avance de la actividad</t>
  </si>
  <si>
    <t>(11)
Verificación Actividades adelantadas</t>
  </si>
  <si>
    <t xml:space="preserve">(13)
Observaciones
</t>
  </si>
  <si>
    <t>(14)
Auditor OCI</t>
  </si>
  <si>
    <t>Página 2 de 5</t>
  </si>
  <si>
    <t>Página 3 de 5</t>
  </si>
  <si>
    <t>Página 4 de 5</t>
  </si>
  <si>
    <t>Página 5 de 5</t>
  </si>
  <si>
    <t>Código formato: PDE-05-01
Versión: 3.0</t>
  </si>
  <si>
    <t>Dirección de Apoyo al Despacho</t>
  </si>
  <si>
    <t>(12)
Estado de la actividad
(E: Ejecución
C: Cumplida)</t>
  </si>
  <si>
    <t>Dirección de Apoyo al Despacho - Centro de Atención al Ciudadano</t>
  </si>
  <si>
    <t>Evaluar el trámite dado a los derechos de petición y solicitudes de información  radicados por los ciudadanos ante la Contraloría de Bogotá D.C.</t>
  </si>
  <si>
    <t>5.2</t>
  </si>
  <si>
    <t>(4)
Actividades</t>
  </si>
  <si>
    <t>(4.1)
No.</t>
  </si>
  <si>
    <t xml:space="preserve">FORMULACIÓN, MONITOREO Y SEGUIMIENTO PLAN ANTICORRUPCIÓN Y DE ATENCIÓN AL CIUDADANO - PAAC
(1) Vigencia 2020           </t>
  </si>
  <si>
    <t xml:space="preserve">FORMULACIÓN, MONITOREO Y SEGUIMIENTO PLAN ANTICORRUPCIÓN Y DE ATENCIÓN AL CIUDADANO - PAAC
(1) Vigencia 2020                         </t>
  </si>
  <si>
    <t xml:space="preserve">FORMULACIÓN, MONITOREO Y SEGUIMIENTO PLAN ANTICORRUPCIÓN Y DE ATENCIÓN AL CIUDADANO - PAAC
(1) Vigencia 2020                     </t>
  </si>
  <si>
    <t>Número de categorías información diligenciadas * 100 / Número de categorías de información dispuestas en el aplicativo ITA para ser diligenciadas.</t>
  </si>
  <si>
    <t>Número de funcionarios capacitados en el trámite de los DPC * 100 / Número total de funcionarios programados a capacitar en el trámite de los DPC.</t>
  </si>
  <si>
    <t xml:space="preserve">Mantener actualizado el Link de "Atención al Ciudadano", con información que oriente al ciudadano sobre la forma de presentar las PQRs. </t>
  </si>
  <si>
    <t xml:space="preserve">(4.2)
Descripción 
</t>
  </si>
  <si>
    <t>Gestionar la información para el diligenciamiento de la Matriz de Cumplimiento - Índice de Transparencia y Acceso a la Información - ITA, de conformidad con las disposiciones del artículo 23 de la ley 1712 de 2014.</t>
  </si>
  <si>
    <t xml:space="preserve">Número de Informes de Derechos de Petición y de Acceso a la información publicados*100 / Número total de Informes programados a publicar (4). (Un (1) informe correspondiente al periodo octubre a diciembre de 2019 y tres (3) informes trimestrales con corte a marzo, junio y septiembre de 2020).                                                                                                                                     </t>
  </si>
  <si>
    <t>Número de revisiones realizadas en el Link de Atención al Ciudadano en la Página WEB * 100 / Número total de revisiones programadas al Link de Atención al Ciudadano en la Página WEB (2).</t>
  </si>
  <si>
    <t>Componente 3 Rendición de Cuentas</t>
  </si>
  <si>
    <t>3.1</t>
  </si>
  <si>
    <t>Implementar una estrategia anual de rendición de cuentas en cumplimiento de los lineamientos del manual único de rendición de cuentas y de lo establecido en la normatividad vigente.</t>
  </si>
  <si>
    <t>Estrategia de rendición de cuentas implementada.
SI = 100%
NO= 0%</t>
  </si>
  <si>
    <t>3.2</t>
  </si>
  <si>
    <t>Implementar el Procedimiento para la promoción del control social y el ejercicio de rendición de cuentas.</t>
  </si>
  <si>
    <t>Procedimiento para la promoción del control social y el ejercicio de rendición de cuentas implementado.</t>
  </si>
  <si>
    <t xml:space="preserve">Procedimiento implementado:
SI = 100%
NO= 0%  
</t>
  </si>
  <si>
    <t>3.4</t>
  </si>
  <si>
    <t>3.5</t>
  </si>
  <si>
    <t>Dirección de Participación Ciudadana y Desarrollo Local,</t>
  </si>
  <si>
    <t xml:space="preserve">Realizar rendiciones de cuenta a ciudadanos de las 20 localidades, sobre la gestión desarrollada por la Contraloría de Bogotá, D.C., y sus resultados. </t>
  </si>
  <si>
    <t>Nº de Fondos de Desarrollo Local a los que se rindió cuenta *100 / Nº de Fondos de Desarrollo Local</t>
  </si>
  <si>
    <t xml:space="preserve">Dirección de Participación Ciudadana y Desarrollo Local.
En coordinación con:
Dirección de Apoyo al Despacho
</t>
  </si>
  <si>
    <t xml:space="preserve">Medir el grado de satisfacción del servicio al cliente (Concejo) que brinda la Contraloría de Bogotá, de la vigencia anterior. </t>
  </si>
  <si>
    <t xml:space="preserve">Medir el grado de satisfacción del servicio al cliente (Ciudadanía) que brinda la Contraloría de Bogotá, de la  vigencia anterior. </t>
  </si>
  <si>
    <t>Dirección de Tecnologías de la Información y las Comunicaciones</t>
  </si>
  <si>
    <t>4.6</t>
  </si>
  <si>
    <t xml:space="preserve">Capacitar al 20% de los empleados públicos adscritos a la Dirección de Participación Ciudadana y Desarrollo Local, en temas relacionados con participación ciudadana y comunicación con partes interesadas. </t>
  </si>
  <si>
    <t>Dirección Talento Humano - Subdirección de Capacitación, en coordinación con:
* Dirección de Participación Ciudadana y Desarrollo Local.
* Dirección de Apoyo al Despacho</t>
  </si>
  <si>
    <t>4.7</t>
  </si>
  <si>
    <t>Fortalecer la competencia de servicio al cliente, al 10% de los empleados públicos de todos los niveles jerárquicos de la Contraloría de Bogotá D.C.,  a través de acciones de formación.</t>
  </si>
  <si>
    <t>6.1</t>
  </si>
  <si>
    <t xml:space="preserve">Ejecutar las actividades para realizar el Informe de Sostenibilidad con Metodología Estándares GRI-vigencia 2019 de la Contraloría de Bogotá, D.C. en cumplimiento de la adhesión a la iniciativa del Pacto Global de las Naciones Unidas  </t>
  </si>
  <si>
    <t xml:space="preserve">Nº. de actividades ejecutadas para realizar el Informe de Sostenibilidad con Metodología Estándares GRI-vigencia 2019 de la Contraloría de Bogotá, D.C. en cumplimiento de la adhesión a la iniciativa del Pacto Global de las Naciones Unidas * 100 / Nº. de actividades programadas para realizar para el Informe de Sostenibilidad con Metodología Estándares GRI-vigencia 2019 de la Contraloría de Bogotá, D.C. en cumplimiento de la adhesión a la iniciativa del Pacto Global de las Naciones Unidas </t>
  </si>
  <si>
    <t>Despacho Contralor Auxiliar</t>
  </si>
  <si>
    <t>6.2</t>
  </si>
  <si>
    <t>Adaptar la Metodología Estandares GRI para los procesos misionales de la Contraloría de Bogotá, D.C. que conduzca a la recopilación de su información específica para el Informe de Sostenibilidad.</t>
  </si>
  <si>
    <t>No. actividades ejecutadas para adaptar la Metodología Estandares GRI para los procesos misionales de la Contraloría de Bogotá, D.C. que conduzca a la recopilación de su información específica para el Informe de Sostenibilidad * 100 / Nº. de actividades programadas para adaptar la Metodología Estandares GRI para los procesos misionales de la Contraloría de Bogotá, D.C. que conduzca a la recopilación de su información específica para el Informe de Sostenibilidad</t>
  </si>
  <si>
    <t>Mantener actualizada la página Web de la Entidad con los productos generados por los procesos misionales, como medio para que los ciudadanos conozcan sus productos:
●Informes de Auditoría                                                                                                                                                                                                                                                                                                                                                                                 ●Pronunciamientos
●Informes Obligatorios
●Informes Estructurales
●Informes Sectoriales
●Beneficios de Control Fiscal.</t>
  </si>
  <si>
    <t>100% de las solicitudes de actualización de información atendidas y publicadas con los productos generados por los procesos misionales, como medio para que los ciudadanos conozcan sus productos</t>
  </si>
  <si>
    <t>Número de solicitudes de actualización de información atendidas y publicadas con los productos generados por los procesos misionales, como medio para que los ciudadanos conozcan sus productos*100 /  Total de solicitudes de actualización de información generados por los procesos misionales, como medio para que los ciudadanos conozcan sus productos.</t>
  </si>
  <si>
    <t>Dirección de Tecnologías de la Información y las Comunicaciones - TICS  en coordinación  con:
● Dirección de Apoyo al Despacho
● Dirección de Estudios de Economía y Política Pública
● Dirección de Planeación</t>
  </si>
  <si>
    <t xml:space="preserve">Gestionar actividades para obtener asesoría en la implementación de accebilidad web para ciudadanos con discapacidad sensorial.  </t>
  </si>
  <si>
    <t>Dos asesorías sobre implementación de  accesibilidad web para ciudadanos con discapacidad sensorial.</t>
  </si>
  <si>
    <t>(Número asesorías sobre implementación de  accesibilidad web para ciudadanos con discapacidad sensorial) /  (Número de asesorías sobre implementación de  accesibilidad web para ciudadanos con discapacidad sensorial, proyectadas) * 100</t>
  </si>
  <si>
    <t>Mantener actualizada la información del link "Transparencia y acceso a la información" de la página web con las solicitudes de publicaciones emanadas por las diferentes dependencias de la Contraloría de Bogotá D.C.</t>
  </si>
  <si>
    <t>100% de las solicitudes de actualización de información atendidas y publicadas en el Link "Transparencia y acceso a la información" de la página web actualizada de conformidad con lo establecido en el Anexo 1   de la Resolución 3564 de Diciembre 31 de 2015 o con la normatividad vigente.</t>
  </si>
  <si>
    <t>Número de actualizaciones de información realizadas en el link de transparencia en la página web *100 /  Número de solicitudes de actualización de información emanadas por las diferentes dependencias de la Contraloría de Bogotá D.C.</t>
  </si>
  <si>
    <t>Publicar dos nuevos conjuntos de  Datos Abiertos de la Contraloría de Bogotá en el portal del distrito capital destinado para este fin  (http://datosabiertos.bogota.gov.co/)  y conforme a la normatividad vigente</t>
  </si>
  <si>
    <t xml:space="preserve">Número de Datos Abiertos definidos y publicados en la página web http://datosabiertos.bogota.gov.co.  *100 / Número total de Datos Abiertos definidos  para publicar en  la vigencia de la Contraloría de Bogotá D.C en el portal http://datosbaiertos.bogota.gov.co.
</t>
  </si>
  <si>
    <t>Mantener en correcto funcionamiento el Sistema de Gestión de procesos SIGESPRO para la atención de las solicitudes de acceso a la información en los términos establecidos en el Decreto 1081 de 2015.</t>
  </si>
  <si>
    <t xml:space="preserve">Disponibilidad  entre el 95 y el 100%     del aplicativo SIGESPRO para la atención de los derechos de petición  de los ciudadanos.  </t>
  </si>
  <si>
    <t>Total horas disponibles del aplicativo Sigespro - PQRs durante el cuatrimestre * 100 /1920 horas de servicio cuatrimestre del aplicativo SIGESPRO -PQRs</t>
  </si>
  <si>
    <t xml:space="preserve">Dirección de Tecnologías de la Información y las Comunicaciones </t>
  </si>
  <si>
    <t xml:space="preserve">Oficina Asesora de Comunicaciones
</t>
  </si>
  <si>
    <t>Medir el grado de percepción de los periodistas, de la gestión que adelanta la Contraloría de Bogotá, de la vigencia anterior.</t>
  </si>
  <si>
    <t>Informe "Medición de percepción de los periodistas" realizado * 100 / Informe "Medición de la percepción de los periodistas" programado.do</t>
  </si>
  <si>
    <t>Dirección de Participación Ciudadana y Desarrollo Local, en coordinación con:
● Dirección de Apoyo al Despacho
● Oficina Asesora de Comunicaciones
● Dirección Técnica de Planeación</t>
  </si>
  <si>
    <t xml:space="preserve">Dirección de Participación Ciudadana y Desarrollo Local, en coordinación con:
● Dirección de Apoyo al Despacho
● Oficina Asesora de Comunicaciones
● Dirección Técnica de Planeación
● Dirección de Tecnologías de la Información y las Comunicaciones - TICS </t>
  </si>
  <si>
    <t>Estrategia de rendición de cuentas implementada.</t>
  </si>
  <si>
    <t>(8.1)
Fecha inicial
(de/mm/aaaa)</t>
  </si>
  <si>
    <t>(8.2)
Fecha Final
(de/mm/aaaa)</t>
  </si>
  <si>
    <t>Informe "Medición de la percepción del cliente (Concejo)" realizado * 100/Informe "Medición de la percepción del cliente (ciudadanía)" programado.</t>
  </si>
  <si>
    <t>Informe "Medición de la percepción del cliente (Ciudadanía)" realizado * 100/Informe "Medición de la percepción del cliente (ciudadanía)" programado</t>
  </si>
  <si>
    <t xml:space="preserve">Nº total de empleados públicos capacitados en temas relacionados con la competencia de servicio al cliente /10% de los  servidores públicos de todos los niveles jerárquicos de la Entidad *100. </t>
  </si>
  <si>
    <t>Definir  dos conjuntos de datos abiertos de la Contraloría de Bogotá en el portal web  de datos abiertos del distrito capital (http://datosabiertos.bogota.gov.co/ )</t>
  </si>
  <si>
    <t xml:space="preserve">Dirección de Tecnologías de la Información y las Comunicaciones - TIC, en coordinación con:
● Dependencias generadoras de la información. 
● Oficina Asesora Jurídica.
</t>
  </si>
  <si>
    <t>Subcomponente 2
Fortalecimiento de los Canales de Atención</t>
  </si>
  <si>
    <t>Subcomponente 3
Talento Humano</t>
  </si>
  <si>
    <t>Subcomponente 4
 Normativo y Procedimental</t>
  </si>
  <si>
    <t>Subcomponente 5
Relacionamiento con el Ciudadano</t>
  </si>
  <si>
    <t>4.1</t>
  </si>
  <si>
    <t>4.3</t>
  </si>
  <si>
    <t>4.4</t>
  </si>
  <si>
    <t>4.5</t>
  </si>
  <si>
    <t>5.3</t>
  </si>
  <si>
    <t>5.4</t>
  </si>
  <si>
    <t>5.5</t>
  </si>
  <si>
    <t>3.3</t>
  </si>
  <si>
    <t>Nº total de empleados públicos capacitados de la Dirección de Participación Ciudadana y Desarrollo Local en temas relacionados con participación ciudadana y comunicación con las partes interesadas  / 20 % de los empleados públicos de la Dirección de Participación Ciudadana y Desarrollo Local *100.</t>
  </si>
  <si>
    <r>
      <t xml:space="preserve">Capacitar a los empleados públicos adscritos a la Dirección de Participación Ciudadana y Desarrollo Local, en temas relacionados con </t>
    </r>
    <r>
      <rPr>
        <i/>
        <sz val="10"/>
        <rFont val="Arial"/>
        <family val="2"/>
      </rPr>
      <t>"Participación Ciudadana y Comunicación con las Partes Interesadas</t>
    </r>
    <r>
      <rPr>
        <sz val="10"/>
        <rFont val="Arial"/>
        <family val="2"/>
      </rPr>
      <t xml:space="preserve">”, con el fin de favorecer el contacto permanente con la ciudadanía y garantizar la comunicación en doble vía, en búsqueda del mejoramiento de la gestión institucional. </t>
    </r>
  </si>
  <si>
    <t>Fortalecer la competencia de servicio al cliente, de los empleados públicos de todos los niveles jerárquicos de la Contraloría de Bogotá D.C.,  a través de acciones de formación que garanticen a los ciudadanos en general un trato respetuoso, considerado, diligente, equitativo y sin distinción alguna.</t>
  </si>
  <si>
    <t>3.6</t>
  </si>
  <si>
    <t>5.6</t>
  </si>
  <si>
    <t xml:space="preserve">Subcomponente 
4 
Criterio Diferencial de Accesibilidad </t>
  </si>
  <si>
    <t>Subcomponente
5
Monitoreo del Acceso a la Información Pública</t>
  </si>
  <si>
    <t>Dirección de Tecnologías de la Información - TICS, en coordinación con:
● Dirección Técnica de Planeación 
Responsables de las Dependencias generadoras de información.</t>
  </si>
  <si>
    <t xml:space="preserve">Capacitar semestralmente a los funcionarios de las dependencias encargados de tramitar los DPC, en temas relacionados con la normatividad, reglamentación, procedimiento y uso del aplicativo de PQRs.
</t>
  </si>
  <si>
    <t>Subcomponente 1
Información de Calidad y en Lenguaje Comprensible</t>
  </si>
  <si>
    <t>Subcomponente 3
Incentivos para Motivar la Cultura de la Rendición y Petición de Cuentas</t>
  </si>
  <si>
    <t>Componente 4 Mecanismos para Mejorar la Atención al  Ciudadano</t>
  </si>
  <si>
    <t>Subcomponente
1 
Lineamiento de Transparencia Activa</t>
  </si>
  <si>
    <t xml:space="preserve">Subcomponente 
2 
Lineamientos de Transparencia Pasiva </t>
  </si>
  <si>
    <t>Componente 6 
Iniciativas Adicionales</t>
  </si>
  <si>
    <t xml:space="preserve">Componente 5 Mecanismos Para la Transparencia y Acceso a la Información </t>
  </si>
  <si>
    <t>5.7</t>
  </si>
  <si>
    <t>Código documento: PDE- 05
Versión: 3.0</t>
  </si>
  <si>
    <r>
      <t xml:space="preserve">Desarrollar 200 acciones de formación.
</t>
    </r>
    <r>
      <rPr>
        <b/>
        <sz val="10"/>
        <color indexed="10"/>
        <rFont val="Arial"/>
        <family val="2"/>
      </rPr>
      <t/>
    </r>
  </si>
  <si>
    <t>Nº de acciones de formación ejecutadas * 100/ Total acciones de formación programadas. (200)</t>
  </si>
  <si>
    <r>
      <t xml:space="preserve">Desarrollar 300 acciones de diálogo con la comunidad.
</t>
    </r>
    <r>
      <rPr>
        <b/>
        <sz val="10"/>
        <color indexed="10"/>
        <rFont val="Arial"/>
        <family val="2"/>
      </rPr>
      <t/>
    </r>
  </si>
  <si>
    <t>Nº de acciones de diálogo con la comunidad ejecutadas *100/ Total de acciones de diálogo con la comunidad programadas. (300)</t>
  </si>
  <si>
    <t>Fecha de aprobación o modificación:  2020-11-02</t>
  </si>
  <si>
    <t>Fecha de aprobación o modificación: 2020-11-02</t>
  </si>
  <si>
    <t xml:space="preserve"> </t>
  </si>
  <si>
    <t xml:space="preserve">            </t>
  </si>
  <si>
    <t>ANEXO 1. MAPA DE RIESGOS DE GESTION Y CORRUPCION
Vigencia 2020</t>
  </si>
  <si>
    <t>Código formato: PDE-07-01
Versión 5.0</t>
  </si>
  <si>
    <t>Código documento:PDE-07
Versión 2.0</t>
  </si>
  <si>
    <t>Página 1 de 6</t>
  </si>
  <si>
    <t>Entidad: CONTRALORIA DE BOGOTA D.C</t>
  </si>
  <si>
    <t>Contexto de la organización</t>
  </si>
  <si>
    <t>Identificación del riesgo</t>
  </si>
  <si>
    <t xml:space="preserve">Valoración del Riesgo </t>
  </si>
  <si>
    <t>Monitoreo y Revisión
(Responsable del Proceso)</t>
  </si>
  <si>
    <t>Seguimiento y Verificación
(Oficina de Control Interno)</t>
  </si>
  <si>
    <t>Externo</t>
  </si>
  <si>
    <t>Interno</t>
  </si>
  <si>
    <t>Proceso</t>
  </si>
  <si>
    <t>Descripción del Riesgo</t>
  </si>
  <si>
    <t>Tipo Riesgo</t>
  </si>
  <si>
    <t>Causa</t>
  </si>
  <si>
    <t>Consecuencias</t>
  </si>
  <si>
    <t>Análisis de riesgo</t>
  </si>
  <si>
    <r>
      <t>Evaluación de riesgo</t>
    </r>
    <r>
      <rPr>
        <b/>
        <u/>
        <sz val="10"/>
        <rFont val="Arial"/>
        <family val="2"/>
      </rPr>
      <t xml:space="preserve"> </t>
    </r>
  </si>
  <si>
    <t>Tratamiento de Riesgos</t>
  </si>
  <si>
    <t>Monitoreo Acciones</t>
  </si>
  <si>
    <t>Nivel de avance del Indicador</t>
  </si>
  <si>
    <t>Verificación Acciones adelantadas</t>
  </si>
  <si>
    <t>Estado
A: Abierto
M: Mitigado
MA: Materializado</t>
  </si>
  <si>
    <t>Observaciones</t>
  </si>
  <si>
    <t>Riesgo Inherente</t>
  </si>
  <si>
    <t xml:space="preserve">Controles Existentes
Anexo Tabla No. 8 </t>
  </si>
  <si>
    <t>ANALISIS Y EVALUACIÓN DEL DISEÑO DEL CONTROL
Anexo Tabla No 10</t>
  </si>
  <si>
    <t>EJECUCIÓN DEL CONTROL</t>
  </si>
  <si>
    <t>CALIFICACIÓN DE LA SOLIDEZ DE CADA CONTROL
(Resultado de la calificación del diseño + Resultado de la calificación de la ejecución + solidez individual de cada control)
Anexo Tabla No 13</t>
  </si>
  <si>
    <t>SOLIDEZ DEL CONJUNTO DE CONTROLES
Anexo Tabla No 14</t>
  </si>
  <si>
    <t>CONTROLES AYUDAN A DISMINUIR LA PROBABILIDAD</t>
  </si>
  <si>
    <t>CONTROLES AYUDAN A DISMINUIR IMPACTO</t>
  </si>
  <si>
    <t>RESULTADOS DE LOS DESPLAZAMIENTOS DE LA PROBABILIDAD Y DEL IMPACTO DE LOS RIESGOS 
Anexo Tabla No 15</t>
  </si>
  <si>
    <t>Probabilidad</t>
  </si>
  <si>
    <t>Impacto</t>
  </si>
  <si>
    <t>Riesgo Residual</t>
  </si>
  <si>
    <t>Medida de Tratamiento del Riesgo</t>
  </si>
  <si>
    <t>Actividades de Control /
Acciones</t>
  </si>
  <si>
    <t>Indicador</t>
  </si>
  <si>
    <t>Área
Responsable</t>
  </si>
  <si>
    <t>Registro</t>
  </si>
  <si>
    <t>Período de ejecución</t>
  </si>
  <si>
    <t>Zona del riesgo</t>
  </si>
  <si>
    <t>B (baja)</t>
  </si>
  <si>
    <t>2. Periodicidad</t>
  </si>
  <si>
    <t>campo oculto</t>
  </si>
  <si>
    <t>4. Cómo se realiza la actividad de control</t>
  </si>
  <si>
    <t>5. Qué pasa con las observaciones y desviaciones</t>
  </si>
  <si>
    <t>6. Evidencia de la ejecución del control</t>
  </si>
  <si>
    <t>Resultados del diseño del control
Anexo Tabla No 11</t>
  </si>
  <si>
    <t>Resultado de la ejecución del control
Anexo Tabla No 12</t>
  </si>
  <si>
    <t># de columnas en la matriz de riesgo que se desplaza en el eje de la probabilidad</t>
  </si>
  <si>
    <t># de columnas en la matriz de riesgo que se desplaza en el eje de impacto</t>
  </si>
  <si>
    <t>M (Moderada)</t>
  </si>
  <si>
    <t>¿Existe un responsable asignado a la ejecución del control?</t>
  </si>
  <si>
    <t xml:space="preserve"> ¿El responsable tiene la autoridad y adecuada segregación de funciones en la ejecución del control?</t>
  </si>
  <si>
    <t xml:space="preserve"> ¿La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</si>
  <si>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</si>
  <si>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</si>
  <si>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</si>
  <si>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</si>
  <si>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Peso de la Evaluación del Diseño del Control</t>
  </si>
  <si>
    <t>Resultado de la calificación del diseño del control</t>
  </si>
  <si>
    <t>El control se ejecuta de manera consistente por parte del responsable</t>
  </si>
  <si>
    <t>Rango de calificación de la ejecución del control</t>
  </si>
  <si>
    <t>Solidez Individual de cada control</t>
  </si>
  <si>
    <t>Debe establecer acciones para fortalecer el control SI/NO</t>
  </si>
  <si>
    <t>M (moderada)</t>
  </si>
  <si>
    <t>A (alta)</t>
  </si>
  <si>
    <t>Fecha Inicio</t>
  </si>
  <si>
    <t>Fecha Final</t>
  </si>
  <si>
    <t>E (extrema)</t>
  </si>
  <si>
    <t>Tipos de Control</t>
  </si>
  <si>
    <t>Actividades de Control</t>
  </si>
  <si>
    <t>Políticos</t>
  </si>
  <si>
    <t>Personal</t>
  </si>
  <si>
    <t>8. Corrupción</t>
  </si>
  <si>
    <t>Interés particular, institucional o político</t>
  </si>
  <si>
    <t>Pérdida de credibilidad y confianza en la Contraloría de Bogotá D.C.
Afectación al control político, a la Administración Distrital y a la ciudadanía.</t>
  </si>
  <si>
    <t>Políticas claras aplicadas</t>
  </si>
  <si>
    <t>Seguimiento permanente, Actividades de Control</t>
  </si>
  <si>
    <t>Asignado</t>
  </si>
  <si>
    <t>Adecuado</t>
  </si>
  <si>
    <t>Oportuna</t>
  </si>
  <si>
    <t>Prevenir</t>
  </si>
  <si>
    <t>Confiable</t>
  </si>
  <si>
    <t>Se investigan y resuelven oportunamente</t>
  </si>
  <si>
    <t>Completa</t>
  </si>
  <si>
    <t>Siempre se ejecuta</t>
  </si>
  <si>
    <t>Directamente</t>
  </si>
  <si>
    <t>Evitar</t>
  </si>
  <si>
    <t>Realizar seguimiento permanente a la elaboración de los informes obligatorios, estudios estructurales y pronunciamientos; orientar y apoyar para la detección de posibles desviaciones o sesgos en el análisis de la información y sus contenidos.</t>
  </si>
  <si>
    <t>Dirección y Subdirecciones del PEEPP</t>
  </si>
  <si>
    <t>Actas de mesa de trabajo y/o Planillas de seguimiento</t>
  </si>
  <si>
    <t>PRFJC - Responsabilidad Fiscal y Jurisdicción Coactiva</t>
  </si>
  <si>
    <t>PRFJC -02
Posibilidad de tomar decisiones acomodadas  hacia un beneficio particular.</t>
  </si>
  <si>
    <t>Situaciones subjetivas del funcionario que le permitan incumplir los marcos legales y éticos junto a la corrupción externa que puede obstaculizar la transparencia de los proceso.</t>
  </si>
  <si>
    <t>1. Afectación de credibilidad y confianza institucional
2. Sanciones disciplinarias               
3. Sanciones penales.</t>
  </si>
  <si>
    <t>Normas claras y aplicadas</t>
  </si>
  <si>
    <t>Capacitaciones a los funcionarios y contratistas sobre los principios y valores contemplados en el código de integridad.</t>
  </si>
  <si>
    <t>No disminuye</t>
  </si>
  <si>
    <r>
      <rPr>
        <b/>
        <sz val="10"/>
        <rFont val="Arial"/>
        <family val="2"/>
      </rPr>
      <t>Eficacia</t>
    </r>
    <r>
      <rPr>
        <sz val="10"/>
        <rFont val="Arial"/>
        <family val="2"/>
      </rPr>
      <t xml:space="preserve">
 Nº de jornadas de sensibilización en aplicación de principios, valores, ética, marco normativo relacionado con PRF /  Nº de jornadas programadas (2)
</t>
    </r>
    <r>
      <rPr>
        <b/>
        <sz val="10"/>
        <rFont val="Arial"/>
        <family val="2"/>
      </rPr>
      <t xml:space="preserve">
</t>
    </r>
  </si>
  <si>
    <t>DRFJC</t>
  </si>
  <si>
    <t>Actas de 
Reunión y Lista de Asistencia</t>
  </si>
  <si>
    <t>PGTI-02
Extracción o alteración no autorizada con fines de beneficio personal o hacia un particular, de información de las bases de datos de los sistemas de información que custodia la Dirección de TIC.</t>
  </si>
  <si>
    <t xml:space="preserve">Extralimitación de funciones o privilegios de acceso a la información.
</t>
  </si>
  <si>
    <t>Pérdida de  imagen y credibilidad institucional.
Sometimiento a recursos legales por sanciones o demandas legales.
Daño al erario público.</t>
  </si>
  <si>
    <t>Procedimientos formales aplicados</t>
  </si>
  <si>
    <t>Aplicación del procedimiento de control de acceso.</t>
  </si>
  <si>
    <t>Reducir</t>
  </si>
  <si>
    <t xml:space="preserve">Revisar, controlar la asignación de uso de derechos sobre gestión de usuarios y privilegios de acceso. </t>
  </si>
  <si>
    <t xml:space="preserve">EFICACIA:
No. de informes trimestrales de gestión de seguridad de acceso a usuarios elaborados /  No. de informes  de gestión de seguridad de acceso a usuario programados (4)
EFECTIVIDAD:
No. de incidentes reportados e identificados como extracción o alteración de información de las bases de datos.
0 incidentes – Aceptable
1 o más incidentes – No aceptable. </t>
  </si>
  <si>
    <t>Dirección de TIC</t>
  </si>
  <si>
    <t xml:space="preserve">Informes de gestión de administración de usuarios.
Reportes de Seguridad lógica a SI </t>
  </si>
  <si>
    <t>Baja seguridad en los sistemas de acceso a las Bases de datos de los aplicativos.</t>
  </si>
  <si>
    <t>Revisar periódicamente la seguridad lógica de acceso a los sistemas SIVICOF, SIGESPRO y PREFIS.</t>
  </si>
  <si>
    <t>PGAF  - Gestión Administrativa y Financiera</t>
  </si>
  <si>
    <t>PGAF-06
Posible Manipulación de documentos precontractuales de cada uno de los proceso de contratación adelantados por la Subdirección de Contratación.</t>
  </si>
  <si>
    <t>1- Intereses particulares.</t>
  </si>
  <si>
    <t>Investigación Disciplinaria o fiscal.
Sanción.</t>
  </si>
  <si>
    <t>Revisión de documentos precontractuales de cada uno de los proceso de contratación adelantados por la Subdirección de Contratación.</t>
  </si>
  <si>
    <t>No. de procesos revisados por la Subdirección de Contratación *100 / N° de procesos de contratación radicados ante la Subdirección de Contratación.</t>
  </si>
  <si>
    <t>Expediente
contractual y
SECOP</t>
  </si>
  <si>
    <t>PVCGF - Vigilancia y Control a la Gestión Fiscal</t>
  </si>
  <si>
    <t>PVCGF -04
Posibilidad de omitir información que permita configurar presuntos hallazgos y no dar traslado a las autoridades competentes, o impedir el impulso propio en un proceso sancionatorio.</t>
  </si>
  <si>
    <t>Intereses económicos, políticos o personales, falta de ética profesional.</t>
  </si>
  <si>
    <t>Monitoreo de riesgos</t>
  </si>
  <si>
    <t>Validar en comité técnico la configuración adecuada de los hallazgos y de los posibles  procesos sancionatorios. Aplicación de los procedimientos.</t>
  </si>
  <si>
    <t>1)Verificar que los hallazgos cumplan con los atributos de configuración del hallazgo como son: criterio, condición, causa y efecto.
2)Verificar que los integrantes del equipo auditor (planta, provisional, libre nombramiento y contratistas), es decir TODOS los Directivos, Profesionales, Contratistas, etc., no estén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t>
  </si>
  <si>
    <r>
      <rPr>
        <b/>
        <sz val="14"/>
        <rFont val="Arial"/>
        <family val="2"/>
      </rPr>
      <t>1)</t>
    </r>
    <r>
      <rPr>
        <b/>
        <sz val="10"/>
        <rFont val="Arial"/>
        <family val="2"/>
      </rPr>
      <t>N° de hallazgos que cumplen con los atributos</t>
    </r>
    <r>
      <rPr>
        <b/>
        <sz val="14"/>
        <rFont val="Arial"/>
        <family val="2"/>
      </rPr>
      <t xml:space="preserve"> /</t>
    </r>
    <r>
      <rPr>
        <b/>
        <sz val="10"/>
        <rFont val="Arial"/>
        <family val="2"/>
      </rPr>
      <t xml:space="preserve"> N°  de hallazgos del informe final * 100
</t>
    </r>
    <r>
      <rPr>
        <b/>
        <sz val="14"/>
        <rFont val="Arial"/>
        <family val="2"/>
      </rPr>
      <t>2)</t>
    </r>
    <r>
      <rPr>
        <b/>
        <sz val="10"/>
        <rFont val="Arial"/>
        <family val="2"/>
      </rPr>
      <t xml:space="preserve">Sé cumple por parte de los auditores que ejecutan las auditorías + Nivel Directivo + Contratistas con el diligenciamiento en cada auditoría prevista en el PAD de la "Declaración de independencia y conflicto de intereses", 
</t>
    </r>
    <r>
      <rPr>
        <b/>
        <sz val="12"/>
        <rFont val="Arial"/>
        <family val="2"/>
      </rPr>
      <t>Si 100% 
No 0%</t>
    </r>
    <r>
      <rPr>
        <b/>
        <sz val="10"/>
        <rFont val="Arial"/>
        <family val="2"/>
      </rPr>
      <t xml:space="preserve">. </t>
    </r>
  </si>
  <si>
    <t>Direcciones
Sectoriales y
Dirección de
Reacción
Inmediata</t>
  </si>
  <si>
    <t>Actas de comité técnico
Anexos de "Declaración de independencia y conflicto de intereses" diligenciados.</t>
  </si>
  <si>
    <t>Fecha de aprobación o modificación Agosto 2020 - Versión 2.0</t>
  </si>
  <si>
    <t>C</t>
  </si>
  <si>
    <t>Elia Rocío Gómez Alvarado - John Jairo Cárdenas Giraldo</t>
  </si>
  <si>
    <t>M</t>
  </si>
  <si>
    <r>
      <t xml:space="preserve">Seguimiento diciembre 31 de 2020: 
</t>
    </r>
    <r>
      <rPr>
        <sz val="10"/>
        <rFont val="Arial"/>
        <family val="2"/>
      </rPr>
      <t>La iniciativa adicional determinaba “Adaptar la Metodología Estándares GRI para los procesos misionales de la Contraloría de Bogotá, D.C. que conduzca a la recopilación de su información específica para el Informe de Sostenibilidad”, su cumplimiento se alcanzó en un 100%, como se determina en la entrega de la metodología por correo institucional el 4-11-2020 a la Contralora Auxiliar (e) y se reiteró su entrega el 30-11-2020, para la Contralora entrante.  Se aseguró su incorporación en el Informe de Sostenibilidad vigencia 2019, como consta en el documento, Dimensión Económica, acápite Anticorrupción, título “Así le cumple la Contraloría de Bogotá D.C. a su ciudad” que presenta el resultado de aplicar la metodología.
En su ejecución el cronograma se ajustó (ver acta No.21 del 25 de noviembre de 2020) y prevé cinco actividades, relacionadas con: 1-Solicitar concepto técnico a Pacto Global Colombia; 2. Investigación complementación metodológica - Mejores Prácticas aplicación Norma ISO 26000 Responsabilidad Social Empresarial; 3.Capacitación Metodologías Estándares GRI; 4.Diseñar y ejecutar plan de trabajo y 5-Realizar prueba piloto..    
En abril de 2020 se dio cumplimiento a las actividades 1 y 2.
En relación con la actividad 3, la capacitación se realizó del 8 al 18 de junio con la empresa Creo Consultores donde se aseguró la participación de los funcionarios delegados por las áreas misionales, quienes ingresan al desarrollo Metodológico. 
En la actividad 4, se establece  el diseño del Plan de Trabajo cumplida las actividades con la realización de la Metodología.
En cuanto a la actividad 5. De realizar la prueba piloto se determina su cumplimiento con la incorporación del capítulo en el Informe de Sostenibilidad 2019.</t>
    </r>
    <r>
      <rPr>
        <b/>
        <sz val="10"/>
        <rFont val="Arial"/>
        <family val="2"/>
      </rPr>
      <t xml:space="preserve">
</t>
    </r>
  </si>
  <si>
    <t>Se debe constatar que el reporte del seguimiento se realice en la versión actualizada del documento de PAAC, dado que éste seguimiento fue reportado en la  versión 2.0 y la vigente corresponde es a la versión 3.0 publicada.</t>
  </si>
  <si>
    <t>Tal y como se indicó en el informe de la verificación al PAAC, con corte al 31/08/2020 producido por la Oficina de Control Interno y el cual fue comunicado a los responsables de actividades del PAAC, la verificación remitida incluyó además de la Matriz en Excel, un documento en Word adicional con observaciones a lo encontrado durante dicha verificación; sin embargo, debido a que persiste lo que en su momento fue observado en esta nueva verificación, se reitera lo anotado con respecto a que  se debe verificar y constatar que en el reporte que se realice al seguimiento de las actividades del PAAC, se registre correctamente lo referente a la "Fecha de aprobación o modificación", solicitada en el formato "Formulación, seguimiento y Monitoreo al Plan Anticorrupción y de Atención al Ciudadano - PAAC", dado que la misma hace alusión a la fecha del 31/12/2020 y está en realidad corresponde es a la fecha del 02/11/2020.
Se debe constatar que el reporte del seguimiento se realice en la versión actualizada del documento de PAAC, dado que éste seguimiento fue reportado en la  versión 2.0 y la vigente corresponde es a la versión 3.0 publicada.</t>
  </si>
  <si>
    <t xml:space="preserve">Conforme al seguimiento y a la verificación realizada, denota que  las acciones propuestas fueron cumplidas y los controles establecidos aplicados, lo cual permitió mantener el riesgo controlado; por lo descrito, el riesgo se considera Mitigado.
</t>
  </si>
  <si>
    <r>
      <rPr>
        <b/>
        <sz val="10"/>
        <rFont val="Arial"/>
        <family val="2"/>
      </rPr>
      <t xml:space="preserve">Verificación diciembre 31/2020: 
</t>
    </r>
    <r>
      <rPr>
        <sz val="10"/>
        <rFont val="Arial"/>
        <family val="2"/>
      </rPr>
      <t>El cumplimiento  de las actividades de este procedimiento se evidencia que con corte 31 de diciembre de 2020, y conforme a lo registrado en el  formato de Control de actividades en Excel denominado “Formato para el Reporte de Actividades Ejecutadas de Participación Ciudadana”  se han llevado acabo:
•317 Acciones de diálogo, con una asistencia registrada de 7788 personas. 
•202 Acciones de formación, con la participación de 10140 personas</t>
    </r>
    <r>
      <rPr>
        <b/>
        <sz val="10"/>
        <rFont val="Arial"/>
        <family val="2"/>
      </rPr>
      <t xml:space="preserve">
</t>
    </r>
    <r>
      <rPr>
        <sz val="10"/>
        <color rgb="FFFF0000"/>
        <rFont val="Arial"/>
        <family val="2"/>
      </rPr>
      <t xml:space="preserve">
</t>
    </r>
  </si>
  <si>
    <r>
      <rPr>
        <b/>
        <sz val="10"/>
        <rFont val="Arial"/>
        <family val="2"/>
      </rPr>
      <t xml:space="preserve">Verificación diciembre 31/2020: </t>
    </r>
    <r>
      <rPr>
        <sz val="10"/>
        <color rgb="FFFF0000"/>
        <rFont val="Arial"/>
        <family val="2"/>
      </rPr>
      <t xml:space="preserve">
</t>
    </r>
    <r>
      <rPr>
        <sz val="10"/>
        <rFont val="Arial"/>
        <family val="2"/>
      </rPr>
      <t xml:space="preserve">
Fue verificado el cuadro de control referente al registro de las solicitudes de publicación en la página web de los productos generados en los procesos misionales, constatando que  en lo corrido del año se recibieron 142 solicitudes, las cuales se atendieron en oportunidad y fueron publicadas en la página web y de la intranet institucional en los enlaces correspondientes. 
Se constató  para el periodo septiembre a diciembre se recibieron y publicaron 68 productos misionales en la página Web de la entidad así:
septiembre: Informes de Auditoría (20), Informes Estructurales (3), Informes Obligatorios (1).
octubre: Informes de Auditoría (20), Beneficios de Control Fiscal (1), pronunciamientos (2). 
noviembre: Informes de Auditoría (6),Informes Obligatorios (3), Informes Estructurales (3), pronunciamientos (1).
diciembre: Informes de Auditoría (1),Informes Obligatorios (4), informes Estructurales (1), pronunciamientos (2).
Según lo verificado la Dirección de TIC atendió el 100% de las solicitudes para publicación en la página web, de los productos generados en los procesos misionales.</t>
    </r>
  </si>
  <si>
    <r>
      <rPr>
        <b/>
        <sz val="10"/>
        <rFont val="Arial"/>
        <family val="2"/>
      </rPr>
      <t xml:space="preserve">Seguimiento diciembre 31/2020:  </t>
    </r>
    <r>
      <rPr>
        <sz val="10"/>
        <rFont val="Arial"/>
        <family val="2"/>
      </rPr>
      <t xml:space="preserve">
En la vigencia la meta se cumplió en un 101 %, ya que se  ejecutaron 202 acciones de formación de las 200 programadas así: TALLERES 164, CURSOS 14, CONVERSATORIOS 11, FOROS 8 y CONFERENCIAS 5. Se contó con la participación de 10.140 personas.
</t>
    </r>
  </si>
  <si>
    <t>105.67%</t>
  </si>
  <si>
    <t>Fecha de seguimiento (Verificación) Oficina de Control Interno: 2021-01-15</t>
  </si>
  <si>
    <t>Fecha de Seguimiento (Verificación) Oficina de Control Interno: 2021-01-15</t>
  </si>
  <si>
    <t xml:space="preserve">Fecha de Seguimiento (Verificación) Oficina de Control Interno: 2021-01-15 </t>
  </si>
  <si>
    <r>
      <rPr>
        <b/>
        <sz val="10"/>
        <rFont val="Arial"/>
        <family val="2"/>
      </rPr>
      <t xml:space="preserve">Verificación diciembre 31/2020: </t>
    </r>
    <r>
      <rPr>
        <sz val="10"/>
        <rFont val="Arial"/>
        <family val="2"/>
      </rPr>
      <t xml:space="preserve">
Fue verificado el cuadro de control referente al registro las solicitudes de publicación en la página web link "Transparencia y Acceso a la Información", durante el año 2020 se han recibido 158 solicitudes de actualización de este link; de las cuales; en el periodo septiembre a diciembre se recibieron 64  y se atendieron en oportunidad el 100% de ellas, realizando la correspondiente publicación así:
Septiembre: 10
Octubre: 27
Noviembre: 14
Diciembre : 13</t>
    </r>
  </si>
  <si>
    <r>
      <rPr>
        <b/>
        <sz val="10"/>
        <rFont val="Arial"/>
        <family val="2"/>
      </rPr>
      <t xml:space="preserve">Verificación diciembre 31/2020: 
</t>
    </r>
    <r>
      <rPr>
        <sz val="10"/>
        <rFont val="Arial"/>
        <family val="2"/>
      </rPr>
      <t xml:space="preserve">
En el cumplimiento del Plan de trabajo establecido, la Dirección de TIC realizó  en este cuatrimestre varias sesiones de trabajo remoto con: el Instituto Nacional para Ciegos -INCI y con Instituto Nacional para sordos - INSOR; con el objeto de recibir asesoría para la implementación de  accesibilidad web para ciudadanos con discapacidad sensorial (visual y auditiva) lo cual se evidencia en las siguientes actas de las reuniones (virtuales) realizadas:
• No. 6 de septiembre 04 de 2020 Primera sesión de asesoría  del Instituto Nacional para Sordos sobre accesibilidad auditiva en portales web (si firma )
• No. 7 de diciembre 01 de 2020. Presentación proyecto plan de trabajo  de accesibilidad visual propuesto por el INCI para la Contraloría de Bogotá (si firma INCI)
Con lo anterior se logra un cumplimiento del 100% de la meta propuesta.
</t>
    </r>
    <r>
      <rPr>
        <sz val="10"/>
        <color rgb="FFFF0000"/>
        <rFont val="Arial"/>
        <family val="2"/>
      </rPr>
      <t xml:space="preserve">
</t>
    </r>
  </si>
  <si>
    <r>
      <t xml:space="preserve">
</t>
    </r>
    <r>
      <rPr>
        <b/>
        <sz val="10"/>
        <rFont val="Arial"/>
        <family val="2"/>
      </rPr>
      <t xml:space="preserve">Seguimiento diciembre 31/2020:  
</t>
    </r>
    <r>
      <rPr>
        <sz val="10"/>
        <rFont val="Arial"/>
        <family val="2"/>
      </rPr>
      <t>Durante la vigencia se realizaron 106 seguimientos a los 27 productos programados en el PAE 2020, es decir, que a cada uno de los informes, estudios o pronunciamientos se realizó en promedio cuatro seguimientos los cuales se encuentran registrados en actas de mesa de trabajo o en planillas de seguimiento, así:  SEAPF 36, SEEF 26, SEPP 41 y en la Dirección 3 seguimientos.</t>
    </r>
    <r>
      <rPr>
        <b/>
        <sz val="10"/>
        <rFont val="Arial"/>
        <family val="2"/>
      </rPr>
      <t xml:space="preserve"> INDICADOR 106/106=100%</t>
    </r>
  </si>
  <si>
    <r>
      <rPr>
        <b/>
        <sz val="10"/>
        <rFont val="Arial"/>
        <family val="2"/>
      </rPr>
      <t xml:space="preserve">Seguimiento diciembre 31/2020:  </t>
    </r>
    <r>
      <rPr>
        <sz val="10"/>
        <rFont val="Arial"/>
        <family val="2"/>
      </rPr>
      <t xml:space="preserve">
Gestión de acceso a usuarios:
Se elaboraron los informes correspondientes al tercer y cuarto trimestre del año, sobre la seguridad lógica de los sistemas de información SIGESPRO, SIVICOF y PREFIS, con los cuales se completan los cuatro (4) informes programados en la vigencia. Durante este periodo no se registraron accesos no autorizados.
Igualmente, se ha dado cumplimiento al Procedimiento de Control de Acceso a Usuarios, para la administración de cuentas de usuarios asignados a funcionarios,  contratistas y terceras partes, para el acceso a la red, correo electrónico y los sistemas de información de manera segura de la Contraloría de Bogotá, D.C.
Incidentes de seguridad: En la vigencia no se reportaron incidentes de seguridad relacionados con la extracción o alteración de información de bases de datos.</t>
    </r>
  </si>
  <si>
    <r>
      <rPr>
        <b/>
        <sz val="10"/>
        <rFont val="Arial"/>
        <family val="2"/>
      </rPr>
      <t xml:space="preserve">Seguimiento diciembre 31/2020: </t>
    </r>
    <r>
      <rPr>
        <sz val="10"/>
        <rFont val="Arial"/>
        <family val="2"/>
      </rPr>
      <t xml:space="preserve">
Mediante correo electrónico institucional o reuniones virtuales en la plataforma Teams de cada uno de los profesionales Abogados asignados o contratados actualmente en la Subdirección para adelantar los procesos contractuales del PAA 2020, realizan observaciones y requerimientos al equipo interdisciplinario (técnico y financiero) que participa en la elaboración de la necesidad y los estudios previos que se radican en la Subdirección para adelantar los procesos contractuales. 
Como resultado del manejo de riesgos desde la Subdirección de Contratación para del 01 de enero al 17 de diciembre de 2020 ha verificado 623 solicitudes de contratos previstos en el Plan Anual de Adquisiciones de acuerdo con las necesidades presentadas por cada una de las dependencias de la entidad con un nivel de avance en la verificación del 100%.
Es así como ejemplo en correo electrónico institucional del día 29 de julio de 2020, la profesional encargada del proceso para la compra de purificadores de agua hace algunas observaciones a los estudios previos correspondiente a la contratación realizada mediante el PROCESO CB-PMINC-006-2020 - Secop II.
Según radicados 3-2020-11159 del 14/04/20 y 3-2020-31206 del 04/11/20 el abogado Diego Gilberto Calixto, solicitó el ajuste al estudio previo a los procesos CB-LP-001-2020 Contrato No. 1653957 y CB-PMINC-017-2020 contrato No. 2030823. De igual forma la abogada María Fernanda Mora solicitó ajustes a los procesos CB-PMINC-006-2020 contrato 2030823, CB-SAMC-003-2020 Contrato 1978165 y CM-CMA-001-2020 Contrato 1686749.</t>
    </r>
  </si>
  <si>
    <r>
      <rPr>
        <b/>
        <sz val="10"/>
        <rFont val="Arial"/>
        <family val="2"/>
      </rPr>
      <t xml:space="preserve">Verificación diciembre 31/2020: 
</t>
    </r>
    <r>
      <rPr>
        <sz val="10"/>
        <rFont val="Arial"/>
        <family val="2"/>
      </rPr>
      <t xml:space="preserve">
Se evidenció que el proceso aplica el  Procedimiento PGTI-07 control de acceso a usuarios; en este se contempla los controles sobre la gestión de usuarios y privilegios de acceso a los diferentes servicios y aplicativos disponibles en la entidad. 
Se observó que el control se realiza principalmente mediante  las recepciones de solicitudes a través de la mesa de servicios para: la creación o modificación de acceso a usuario de red, correo electrónico y sistemas de información; la cancelación o inactivación de usuarios por entrega del puesto de trabajo por retiro del servicio o vacancia temporal por periodo de prueba. 
Por lo anterior, se verificó el reporte de la mesa de servicios para el periodo septiembre – diciembre de 2020, en este se observó las columnas “categoría” y “servicio” en la cual se identifican los casos relacionados con gestión de usuarios, en este periodo se atendieron 866 casos los cuales fueron solucionados en los tiempos establecidos. Se evidenció además en este reporte, que durante el periodo evaluado se registró el caso 805 el cual después de análisis no fue catalogado como Incidente de Seguridad y por lo tanto no se activó el Procedimiento PGTI-10 Gestión de Incidentes de Seguridad.
</t>
    </r>
  </si>
  <si>
    <r>
      <rPr>
        <b/>
        <sz val="10"/>
        <color theme="1"/>
        <rFont val="Arial"/>
        <family val="2"/>
      </rPr>
      <t xml:space="preserve">Verificación diciembre 31/2020: </t>
    </r>
    <r>
      <rPr>
        <sz val="10"/>
        <color theme="1"/>
        <rFont val="Arial"/>
        <family val="2"/>
      </rPr>
      <t xml:space="preserve">
Respecto a la actividad de Revisión periódica de la seguridad lógica de acceso a los sistemas SIVICOF, SIGESPRO y PREFIS, y teniendo en cuenta que la periodicidad de reporte de estos informes es trimestral, se constataron los informes sobre la seguridad lógica de estos sistemas de información del periodo julio-septiembre y octubre-diciembre de 2020, en ninguno de ellos se presentaron incidentes de seguridad.
</t>
    </r>
  </si>
  <si>
    <r>
      <rPr>
        <b/>
        <sz val="10"/>
        <rFont val="Arial"/>
        <family val="2"/>
      </rPr>
      <t xml:space="preserve">Seguimiento diciembre 31/2020:
  </t>
    </r>
    <r>
      <rPr>
        <sz val="10"/>
        <rFont val="Arial"/>
        <family val="2"/>
      </rPr>
      <t xml:space="preserve">
En la aplicación del procedimiento, de un total de 500 acciones ciudadanas programadas, se han ejecutado 519 con 17.928 participantes así;  317 acciones de diálogo con la comunidad donde  se contó con 7.788 personas y 202 acciones de formación con 10.140 participantes.</t>
    </r>
  </si>
  <si>
    <r>
      <rPr>
        <b/>
        <sz val="10"/>
        <rFont val="Arial"/>
        <family val="2"/>
      </rPr>
      <t>Seguimiento diciembre 31/2020:</t>
    </r>
    <r>
      <rPr>
        <sz val="10"/>
        <rFont val="Arial"/>
        <family val="2"/>
      </rPr>
      <t xml:space="preserve"> 
En la vigencia la meta se cumplió en un 105,67 %, ya que se  ejecutaron 317 acciones de diálogo de las 300 programadas así: REUNIÓN LOCAL DE CONTROL SOCIAL 151, MESAS (CIUDADANAS, INTERINSTITUCIONAL, TEMÁTICAS, SEGUIMIENTO Y OTROS) 46, ELECCIÓN E INTERACCIÓN CON LAS CONTRALORÍAS ESTUDIANTILES 31, SOCIALIZACIÓN DE LOS DOCUMENTOS DE LA PLANEACIÓN DEL PROCESO AUDITOR 26, DIVULGACIÓN DE RESULTADOS DE GESTIÓN DEL PROCESO AUDITOR Y DE LOS INFORMES, ESTUDIOS Y/O PRONUNCIAMIENTOS 22, ACOMPAÑAMIENTO A REVISIÓN DE CONTRATOS 14, INSPECCIÓN A TERRENO 13, REDES SOCIALES CIUDADANAS 9 y RENDICIÓN DE CUENTAS 5. Se contó con la participación de 7.788 personas.
</t>
    </r>
  </si>
  <si>
    <r>
      <rPr>
        <b/>
        <sz val="10"/>
        <rFont val="Arial"/>
        <family val="2"/>
      </rPr>
      <t xml:space="preserve"> Seguimiento diciembre 31/2020:
 </t>
    </r>
    <r>
      <rPr>
        <sz val="10"/>
        <rFont val="Arial"/>
        <family val="2"/>
      </rPr>
      <t xml:space="preserve"> 
Los ejercicios de rendición de cuentas realizados en la vigencia 2020, han dado cobertura e involucrado a los 20 Fondos de Desarrollo Local, cumpliéndose de esta forma con la meta propuesta.</t>
    </r>
  </si>
  <si>
    <r>
      <rPr>
        <b/>
        <sz val="10"/>
        <rFont val="Arial"/>
        <family val="2"/>
      </rPr>
      <t xml:space="preserve">Verificación diciembre 31/2020: 
</t>
    </r>
    <r>
      <rPr>
        <sz val="10"/>
        <rFont val="Arial"/>
        <family val="2"/>
      </rPr>
      <t>Fue verificado que con memorando N° 3-2020-32167  de  la Dirección de Participación Ciudadana y Desarrollo Local, remitió los   ajustes a la Estrategia de rendición de cuentas y los documentos solicitados  en la revisión técnica realizada por parte de la Dirección de Planeación, documento que fue aprobado y publicado  el 25-Nov-2020 en el siguiente enlace:
http://www.contraloriabogota.gov.co/sites/default/files/Contenido/Rendicion%20de%20cuentas/2020/Gesti%C3%B3n%202020%20%28Noviembre%2005%29/PPCCPI-08%20ESTRATEGIA%20RENDICI%C3%93N%20CUENTAS%20v%202.0.pdf .
De otra parte,  la rendición de rendición de cuentas "una Contraloría aliada con Bogotá" se efectuó  el  5 de noviembre de 2020; de lo cual se observó evidencia en el Link de trasparencia: http://www.contraloriabogota.gov.co/transparencia-acceso/control/informe-gestion-evaluacion-auditoria/informe-rendicion-cuentas-ciudadania
En este sitio se puede consultar  entre otros documentos el acta N° 20 de 05 nov/2020, donde se deja constancia de Presentación a la Ciudadanía y a la Sociedad Civil de la ciudad, los resultados de la gestión adelantada por la Contraloría de Bogotá D.C. en la vigencia 2020; además se encuentran  videos de apoyo y las exposiciones de quienes intervinieron en la rendición de cuentas.
Por lo anterior la actividad programada para la presente vigencia fue cumplida acorde a lo planeado en el 100%</t>
    </r>
    <r>
      <rPr>
        <b/>
        <sz val="10"/>
        <rFont val="Arial"/>
        <family val="2"/>
      </rPr>
      <t xml:space="preserve">
</t>
    </r>
    <r>
      <rPr>
        <sz val="10"/>
        <color rgb="FFFF0000"/>
        <rFont val="Arial"/>
        <family val="2"/>
      </rPr>
      <t xml:space="preserve">
</t>
    </r>
  </si>
  <si>
    <r>
      <rPr>
        <b/>
        <sz val="10"/>
        <rFont val="Arial"/>
        <family val="2"/>
      </rPr>
      <t>Seguimiento diciembre 31/2020:</t>
    </r>
    <r>
      <rPr>
        <sz val="10"/>
        <rFont val="Arial"/>
        <family val="2"/>
      </rPr>
      <t xml:space="preserve"> 
El nivel de avance en la actualización del Link de "Atención al Ciudadano" dispuesto en el página WEB de la Entidad fue del 100%, que comparado con la meta del periodo alcanza un cumplimiento satisfactorio, dado que se revisó la información dispuesta en los siguientes numerales: Sede principal, puntos de atención, PQR, Carta de trato digno y acceso de datos abiertos, encontrándose que la misma se encuentra actualizada de conformidad con las políticas y lineamientos de la Entidad, así como de la normatividad vigente sobre la sobre la materia.
Evidencia: Acta No. 4, 5 y 6 de la Dirección de Apoyo al Despacho -DAD.
</t>
    </r>
  </si>
  <si>
    <r>
      <rPr>
        <b/>
        <sz val="10"/>
        <color theme="1"/>
        <rFont val="Arial"/>
        <family val="2"/>
      </rPr>
      <t xml:space="preserve">Seguimiento diciembre 31/2020:
</t>
    </r>
    <r>
      <rPr>
        <sz val="10"/>
        <color theme="1"/>
        <rFont val="Arial"/>
        <family val="2"/>
      </rPr>
      <t>Con base en la planta de personal a 13 de abril de 2020, el número de empleados adscritos a la Dirección de Participación Ciudadana y Desarrollo Local era de 129, por lo que el 20% corresponde a 26 empleados públicos a capacitar.
Para dar cumplimiento a esta actividad, se realizó el 24 de abril de 2020, el Seminario “Mecanismos de Control Social y Participación Ciudadana”, con una intensidad de 4 horas, en la modalidad de conferencia virtual por la Plataforma Teams. Participaron 26 empleados de la Dirección de Participación Ciudadana y Desarrollo Local y 70 empleados más de otras dependencias.  Con lo anterior se dio cumplimiento al 100% de la actividad. (ID 362) (Anexo 1)</t>
    </r>
  </si>
  <si>
    <r>
      <rPr>
        <b/>
        <sz val="10"/>
        <color theme="1"/>
        <rFont val="Arial"/>
        <family val="2"/>
      </rPr>
      <t xml:space="preserve">Verificación diciembre 31/2020: 
</t>
    </r>
    <r>
      <rPr>
        <sz val="10"/>
        <color theme="1"/>
        <rFont val="Arial"/>
        <family val="2"/>
      </rPr>
      <t xml:space="preserve">De acuerdo con lo evidenciado, la actividad se cumplió en la verificación realizada por la Oficina de Control Interno al 30/04/2020, la cual fue comunicada mediante Memorando Radicado No. 3-2020-13294 del 20/05/2020 y en la verificación llevada a cabo al 31/08/2020, comunicada a través de Memorando Radicado No. 3-2020-26804 del 25/09/2020, donde se observó en este último caso, registro de la participación de otros servidores públicos de la Dirección de Participación Ciudadana y Desarrollo Local, en el Seminario “Mecanismos de Control Social y Participación Ciudadana” que tuvo lugar el 24/04/2020. 
</t>
    </r>
  </si>
  <si>
    <r>
      <t xml:space="preserve">Verificación diciembre 31/2020: 
</t>
    </r>
    <r>
      <rPr>
        <sz val="10"/>
        <color theme="1"/>
        <rFont val="Arial"/>
        <family val="2"/>
      </rPr>
      <t xml:space="preserve">Para el desarrollo de esta actividad, se evidenció la realización de diferentes capacitaciones que tuvieron lugar a lo largo de la vigencia 2020, las cuales se muestran a continuación: 
1. "Curso vocación de servicio, valores, empatía y atención al usuario", realizado el 21/02/2020 con una intensidad de 8 horas y el cual contó con una participación de 25 servidores públicos del nivel Técnico de acuerdo con el registro de asistencia a capacitación. 
2.   "Seminario de servicio y atención al usuario" que se impartió de manera virtual durante 8 horas el 04/04/2020, con una intensidad de 8 horas y el cual contó con la participación de 43 servidores públicos de la Entidad de los niveles Directivo (Gerente), Asesor, Profesional y Técnico, de acuerdo al archivo en Excel que relaciona los participantes en la actividad y a los certificados de asistencia que fueron expedidos.
3. "Curso Atención al Cliente, Curso Atención Incluyente Contraloría de Bogotá D.C.", realizado el 28/02/2020 con una intensidad de 8 horas y el cual contó con una participación de 15 servidores públicos del Nivel Técnico  y Profesional de la Entidad, de acuerdo con las certificaciones de asistencia a la capacitación que fueron expedidos y observados. 
4. "Curso Atención Incluyente Contraloría de Bogotá D.C.", realizado el 29/05/2020 de manera virtual  con una intensidad de 2 horas y el cual contó con una participación de 22 servidores públicos del Nivel Directivo y Profesional de la Entidad, de acuerdo  al archivo en Excel que relaciona los participantes en la actividad de capacitación.
Teniendo en cuenta, que el total de la planta de personal al 31/12/2020 estaba conformada por 1010 servidores públicos, de acuerdo con la información suministrada por la Dirección de Talento Humano, el avances de esta actividad se sitúa en el 97%, dado que para el desarrollo de la misma se planificó capacitar al 10% de dicha planta de personal es decir 101 funcionarios y se capacitaron en el fortalecimiento de la competencia de servicio al cliente 98 servidores públicos de diferentes niveles jerárquicos de la Entidad.  </t>
    </r>
  </si>
  <si>
    <r>
      <rPr>
        <b/>
        <sz val="10"/>
        <rFont val="Arial"/>
        <family val="2"/>
      </rPr>
      <t xml:space="preserve">Seguimiento diciembre 31/2020:
  </t>
    </r>
    <r>
      <rPr>
        <sz val="10"/>
        <rFont val="Arial"/>
        <family val="2"/>
      </rPr>
      <t xml:space="preserve">
Se ratifica lo reportado con corte a agosto de 2020.</t>
    </r>
  </si>
  <si>
    <r>
      <rPr>
        <b/>
        <sz val="10"/>
        <rFont val="Arial"/>
        <family val="2"/>
      </rPr>
      <t xml:space="preserve">Seguimiento diciembre 31/2020:  
</t>
    </r>
    <r>
      <rPr>
        <sz val="10"/>
        <rFont val="Arial"/>
        <family val="2"/>
      </rPr>
      <t xml:space="preserve">
Se ratifica lo reportado con corte a agosto de 2020.</t>
    </r>
  </si>
  <si>
    <r>
      <rPr>
        <b/>
        <sz val="10"/>
        <color theme="1"/>
        <rFont val="Arial"/>
        <family val="2"/>
      </rPr>
      <t xml:space="preserve">Seguimiento diciembre 31/2020:
</t>
    </r>
    <r>
      <rPr>
        <sz val="10"/>
        <color theme="1"/>
        <rFont val="Arial"/>
        <family val="2"/>
      </rPr>
      <t xml:space="preserve">La Dirección de TIC durante la vigencia 2020, atendió oportunamente las solicitudes de publicación de la información  correspondiente al link de "Transparencia y acceso a la información" en la página web institucional, con el fin que de ser conocida por cualquier ciudadano, usuario o interesado, dado su carater de información pública.  A  31 de diciembre se recibieron un total de 158 solictudes de actualización de información en el link de"Transparencia y acceso a la información" de la página web, generadas en las diferentes dependencias, las cuales han sido tramitadas y actualizadas en su totalidad. La discriminación mensual de las solicitudes atendidas para el tercer cuatrimestre es el siguiente:
Septiembre: 10
Octubre: 27
Noviembre: 14
Diciembre : 13
El porcentaje de avance de esta actividad corresponde al 100%. </t>
    </r>
    <r>
      <rPr>
        <b/>
        <sz val="10"/>
        <color theme="1"/>
        <rFont val="Arial"/>
        <family val="2"/>
      </rPr>
      <t xml:space="preserve">
Seguimiento agosto 31/2020</t>
    </r>
    <r>
      <rPr>
        <sz val="10"/>
        <color theme="1"/>
        <rFont val="Arial"/>
        <family val="2"/>
      </rPr>
      <t xml:space="preserve">: La Dirección de TIC ha atendido oportunamente las solicitudes de publicación de la información correspondiente al link de "Transparencia y acceso a la información" en la página web institucional, por parte de las diferentes dependencias responsables de su emisión, con el fin que pueda ser conocida por cualquier ciudadano, usuario o interesado, dado su carater de información pública
</t>
    </r>
    <r>
      <rPr>
        <b/>
        <sz val="10"/>
        <color theme="1"/>
        <rFont val="Arial"/>
        <family val="2"/>
      </rPr>
      <t xml:space="preserve">
</t>
    </r>
    <r>
      <rPr>
        <sz val="10"/>
        <color theme="1"/>
        <rFont val="Arial"/>
        <family val="2"/>
      </rPr>
      <t xml:space="preserve">A la fecha se han recibido un total de 94 solictudes de actualización de información en el link de"Transparencia y acceso a la información" de la página web, emanadas de las diferentes dependencias, las cuales han tramitadas y actualizadas en su totalidad. </t>
    </r>
    <r>
      <rPr>
        <b/>
        <sz val="10"/>
        <color theme="1"/>
        <rFont val="Arial"/>
        <family val="2"/>
      </rPr>
      <t xml:space="preserve">
</t>
    </r>
    <r>
      <rPr>
        <sz val="10"/>
        <color theme="1"/>
        <rFont val="Arial"/>
        <family val="2"/>
      </rPr>
      <t xml:space="preserve">El porcentaje de avance de esta actividad corresponde al 100%.
</t>
    </r>
    <r>
      <rPr>
        <b/>
        <sz val="10"/>
        <color theme="1"/>
        <rFont val="Arial"/>
        <family val="2"/>
      </rPr>
      <t xml:space="preserve">
Seguimiento abril 30/2020:</t>
    </r>
    <r>
      <rPr>
        <sz val="10"/>
        <color theme="1"/>
        <rFont val="Arial"/>
        <family val="2"/>
      </rPr>
      <t xml:space="preserve"> Durante el primer cuatrimestre, la Dirección de TIC atendió el 100% de las solicitudes de publicación en la página web, de la información correspondiente al link de "Transparencia y acceso a la información",  de la siguiente manera:
Enero: 24 
Febrero:9 
Marzo: 8
Abril 3
El indicador para esta actividad corresponde al 100%.</t>
    </r>
  </si>
  <si>
    <r>
      <rPr>
        <b/>
        <sz val="10"/>
        <color theme="1"/>
        <rFont val="Arial"/>
        <family val="2"/>
      </rPr>
      <t xml:space="preserve">Seguimiento diciembre 31/2020:
</t>
    </r>
    <r>
      <rPr>
        <sz val="10"/>
        <color theme="1"/>
        <rFont val="Arial"/>
        <family val="2"/>
      </rPr>
      <t xml:space="preserve">El dia 15 de octubre de 2020 se diligenció el formulario en la página web de la Procuraduría General de la Nación (No genera radicado). El día 19 de noviembre de 2020 se recibió la calificación del ITA , el cual se anexa en el reporte.
</t>
    </r>
  </si>
  <si>
    <r>
      <t xml:space="preserve">Verificación diciembre 31/2020: 
</t>
    </r>
    <r>
      <rPr>
        <sz val="10"/>
        <color theme="1"/>
        <rFont val="Arial"/>
        <family val="2"/>
      </rPr>
      <t>Fue evidenciado</t>
    </r>
    <r>
      <rPr>
        <b/>
        <sz val="10"/>
        <color theme="1"/>
        <rFont val="Arial"/>
        <family val="2"/>
      </rPr>
      <t xml:space="preserve"> </t>
    </r>
    <r>
      <rPr>
        <sz val="10"/>
        <color theme="1"/>
        <rFont val="Arial"/>
        <family val="2"/>
      </rPr>
      <t xml:space="preserve">el documento denominado "Reporte de Auditoría ITA para el Periodo 2020", Radicado con el No. 1-2020-21058 del 19/11/2020 y remitido en la misma fecha a la Entidad por la Procuraduría Delegada para la Defensa del Patrimonio Público la Transparencia y la Integridad, correspondiente a la Auditoría realizada a la Contraloría de Bogotá D.C. por la Procuraduría General de la Nación, sobre el cumplimiento de la Ley de Transparencia ITA,  el cual señala como fecha de realización del Autodiagnóstico el 15/10/2020 a través del suministro de la información que realizó la Entidad en el Aplicativo ITA y de la Auditoría que se llevó a cabo a dicha información el 04/11/2020; presentándose en él, los puntajes obtenidos alrededor de las Subcategorías, Categorías y Dimensiones que fueron objeto de la evaluación, en dos apartes del reporte, nombrados éstos como "Informe Consolidado de Resultados" e "Informe Detallado de Auditoría".   
</t>
    </r>
    <r>
      <rPr>
        <sz val="10"/>
        <color rgb="FFFF0000"/>
        <rFont val="Arial"/>
        <family val="2"/>
      </rPr>
      <t xml:space="preserve">  </t>
    </r>
  </si>
  <si>
    <r>
      <rPr>
        <b/>
        <sz val="10"/>
        <color theme="1"/>
        <rFont val="Arial"/>
        <family val="2"/>
      </rPr>
      <t xml:space="preserve">Seguimiento diciembre 31/2020:
</t>
    </r>
    <r>
      <rPr>
        <sz val="10"/>
        <color theme="1"/>
        <rFont val="Arial"/>
        <family val="2"/>
      </rPr>
      <t>En el mes de noviembre , la Dirección de TIC realizó la publicación del segundo conjunto de datos abiertos de la vigencia 2020 en el portal www.datosabiertos.bogota.gov.co, correspondiente a los resultados de las auditorias realizadas por el Proceso de Vigilancia y Control a la Gestión Fiscal para el periodo enero -junio 2020,  el cual fue definido conjuntamente con el despacho del Contralor Auxiliar.
Con esta publicación, la actividad llega al 100% de ejecución.</t>
    </r>
    <r>
      <rPr>
        <b/>
        <sz val="10"/>
        <color theme="1"/>
        <rFont val="Arial"/>
        <family val="2"/>
      </rPr>
      <t xml:space="preserve">
Seguimiento a agosto 31/2020: </t>
    </r>
    <r>
      <rPr>
        <sz val="10"/>
        <color theme="1"/>
        <rFont val="Arial"/>
        <family val="2"/>
      </rPr>
      <t>En el mes de junio se realizó la publicación del primer conjunto de datos abiertos de la vigencia 2020 en el portal www.datosabiertos.bogota.gov.co. El conjunto publicado corresponde a</t>
    </r>
    <r>
      <rPr>
        <i/>
        <sz val="10"/>
        <color theme="1"/>
        <rFont val="Arial"/>
        <family val="2"/>
      </rPr>
      <t xml:space="preserve"> " Relación DPC de enero a mayo 2020 ", </t>
    </r>
    <r>
      <rPr>
        <sz val="10"/>
        <color theme="1"/>
        <rFont val="Arial"/>
        <family val="2"/>
      </rPr>
      <t xml:space="preserve">el cual fué definido conjuntamente con la Dirección de Apoyo al Descpacho - Centro de Atención al Ciudadano.
La actividad se esta ejecuntando de acuerdo a lo programado y el porcentaje de avance a la fecha corresponde al 50%
</t>
    </r>
    <r>
      <rPr>
        <b/>
        <sz val="10"/>
        <color theme="1"/>
        <rFont val="Arial"/>
        <family val="2"/>
      </rPr>
      <t>Seguimiento abril 30/2020:</t>
    </r>
    <r>
      <rPr>
        <sz val="10"/>
        <color theme="1"/>
        <rFont val="Arial"/>
        <family val="2"/>
      </rPr>
      <t xml:space="preserve"> Durante este periodo la Dirección de TIC dió inicio al plan de trabajo para la ejecución de esta actividad, realizando las siguientes actividades: El 29 de marzo, se realizó inventario de los datos abiertos de la entidad publicados en el portal datosabiertos.bogota.gov.co, encontrándose los siguientes:
- Registro de activos de información Versión 4.0, 
- Esquema de Publicación de Información versión 3.0
- Relación de Derechos de Petición Contraloría de Bogotá Enero a Noviembre de 2019
-Resultados de la vigilancia y control fiscal junio de 2019
- Esquema de Publicación de Información versión 2.0 
- Indice de información clasificada y reservada Versión 2.0 
- Registro de activos de información Versión 2.0
- Registro de activos de información Versión 1
- Relación derechos de petición Septiembre a Noviembre de 2018
- Relación derechos de petición Enero a Marzo de 2018
- Índice de información Clasificada
- Esquema de publicación de Información.
Además, se inició la actividad de definición de los datos abiertos a publicar en la presente vigencia.
Aunque el indicador de la actividad muestra un valor de 0%, inernamente se presenta un avance del 10% en el plan de trabajo definido.</t>
    </r>
  </si>
  <si>
    <r>
      <rPr>
        <b/>
        <sz val="10"/>
        <rFont val="Arial"/>
        <family val="2"/>
      </rPr>
      <t xml:space="preserve">Verificación diciembre 31/2020:
</t>
    </r>
    <r>
      <rPr>
        <sz val="10"/>
        <rFont val="Arial"/>
        <family val="2"/>
      </rPr>
      <t xml:space="preserve">Se evidenció la  publicado el segundo conjunto de Datos abiertos  denomomado "correspondiente a los resultados de las auditorias realizadas por el Proceso de Vigilancia y Control a la Gestión Fiscal para el periodo enero -junio 2020" en el sitio https://datosabiertos.bogota.gov.co/dataset/resultado-de-auditoria-vigilancia-y-control-fiscal-enero-a-junio-2020
Teniendo en cuenta que la meta establecida es  la publicación de dos conjuntos de datos abiertos, el avance de esta actividad es del 100%. </t>
    </r>
    <r>
      <rPr>
        <sz val="10"/>
        <color rgb="FFFF0000"/>
        <rFont val="Arial"/>
        <family val="2"/>
      </rPr>
      <t xml:space="preserve">
</t>
    </r>
  </si>
  <si>
    <r>
      <rPr>
        <b/>
        <sz val="10"/>
        <rFont val="Arial"/>
        <family val="2"/>
      </rPr>
      <t xml:space="preserve">Verificación diciembre 31/2020: </t>
    </r>
    <r>
      <rPr>
        <sz val="10"/>
        <rFont val="Arial"/>
        <family val="2"/>
      </rPr>
      <t xml:space="preserve">
De acuerdo con el Reporte de Fallos de la Disponibilidad en el Servicio -  Año 2020, se constató que el promedio de disponibilidad del aplicativo SIGESPRO durante el tercer cuatrimestre fue del 99.97%, discriminado para cada mes así: 
septiembre: 99.83%
octubre: 99,99%
noviembre:  99,98%
diciembre:100%
Conforme a registros anteriores, se cumplió en el periodo septiembre a diciembre  con la meta de disponibilidad establecida entre 95% y 100%   para aplicativo SIGESPRO</t>
    </r>
  </si>
  <si>
    <r>
      <rPr>
        <b/>
        <sz val="10"/>
        <color theme="1"/>
        <rFont val="Arial"/>
        <family val="2"/>
      </rPr>
      <t xml:space="preserve">Seguimiento Diciembre 31/2020:
</t>
    </r>
    <r>
      <rPr>
        <sz val="10"/>
        <color theme="1"/>
        <rFont val="Arial"/>
        <family val="2"/>
      </rPr>
      <t>A la fecha se encuentran publicados los informes trimestrales correspondientes a los períodos octubre a diciembre de 2019, enero a marzo, abril a junio y julio a septiembre de 2020, los cuales detallan la gestión realizada por la Entidad sobre el tramite de los PQRs. Lo anterior permite establecer un nivel de cumplimiento satisfactorio, dado que, comparado con la meta programada, se  alcanzó un cumplimiento del 100% , 
Evidencia: Los citados informes se encuentran publicadosen la página WEB de la entidad, en el siguiente link: 
http://www.contraloriabogota.gov.co/transparencia-acceso/instrumentos-gestion-informacion-publica/informe-pqrs/informe-de-peticiones-quejas-reclamos-denuncias-y-solicitudes-de-informaci%C3%B3n/informe-de-peticiones.</t>
    </r>
  </si>
  <si>
    <r>
      <rPr>
        <b/>
        <sz val="10"/>
        <color theme="1"/>
        <rFont val="Arial"/>
        <family val="2"/>
      </rPr>
      <t xml:space="preserve">Verificación diciembre 31/2020: </t>
    </r>
    <r>
      <rPr>
        <sz val="10"/>
        <color theme="1"/>
        <rFont val="Arial"/>
        <family val="2"/>
      </rPr>
      <t xml:space="preserve">
Fueron evidenciados Informes de Derechos de Petición y de Acceso a la  Información elaborados trimestralmente por el Centro de Atención al Ciudadano - Dirección de Apoyo al Despacho, en los cuales se presenta el trámite dado por la Entidad a los Derechos de Petición y a las solicitudes de información que han sido radicados por los ciudadanos ante la Contraloría de Bogotá D.C., así:  
-“Informe Derechos de Petición y de Acceso a la Información" del período 01 de octubre y el 31 de diciembre de 2019, elaborado en enero de 2020.
-"Informe de solicitudes de acceso a la información" del período 01 de enero y el 31 de marzo de 2020, elaborado en abril de 2020.
-"Informe de Derechos de Petición y de Acceso a la Información" del período 01 de abril y el 30 de junio de 2020, elaborado en julio de 2020.
-"Informe de Derechos de Petición y de Acceso a la Información" del período 01 de julio y el 30 de septiembre de 2020, elaborado en octubre de 2020.
Los informes en mención de acuerdo a lo verificado, se encuentran publicado en la página web de la Entidad, link 
http://www.contraloriabogota.gov.co/transparencia-acceso/instrumentos-gestion-informacion-publica/informe-pqrs/informe-de-peticiones-quejas-reclamos-denuncias-y-solicitudes-de-informaci%C3%B3n/informe-de-peticiones</t>
    </r>
  </si>
  <si>
    <r>
      <rPr>
        <b/>
        <sz val="10"/>
        <rFont val="Arial"/>
        <family val="2"/>
      </rPr>
      <t>Seguimiento diciembre 31/2020:</t>
    </r>
    <r>
      <rPr>
        <sz val="10"/>
        <rFont val="Arial"/>
        <family val="2"/>
      </rPr>
      <t xml:space="preserve">
Se determina cumplida ésta iniciativa adicional al realizarse el Informe de Sostenibilidad vigencia 2019, como consta con los siguientes registros:
Remisión Informe por el Equipo de Pacto Global a la Contralora Auxiliar, correo Institucional del 15-12-2020 y remisión Informe de Sostenibilidad vigencia 2019 a la Dirección de Planeación para dar continuidad con su revisión técnica, radicado No. 3-2020-35922 del 16-12-2020</t>
    </r>
    <r>
      <rPr>
        <sz val="10"/>
        <color rgb="FFFF0000"/>
        <rFont val="Arial"/>
        <family val="2"/>
      </rPr>
      <t>.</t>
    </r>
    <r>
      <rPr>
        <sz val="10"/>
        <rFont val="Arial"/>
        <family val="2"/>
      </rPr>
      <t xml:space="preserve">
En términos del indicador que mide el número de actividades ejecutadas del cronograma, se presenta por los tres grandes temas para realizar el Informe de sostenibilidad vigencia 2019 con metodología estándares GRI de la entidad, así:
1. Culminar la labor de ajuste y publicación del Informe de sostenibilidad de la entidad, vigencia 2018; se realizó remisión a la Oficina Asesora de Comunicaciones para ajuste de diseño con radicado 3-2020-12958 del 15-05-2020, con respuesta mediante correo Outlook del 09-07-2020, se remite al Despacho de la señora Contralora para autorización de publicación en la página de Pacto Global con radicado 3-2020-18938 del 17-07-2020, dando  autorización para publicación el día 3-08-2020.  La publicación se realizó del día 17 de septiembre de 2020 en la página web de Pacto Global de las Naciones Unidad https://www.unglobalcompact.org/. Procedimiento acompañado por parte de Pacto Global Colombia, dejando registro y el paso a paso del trámite en el acta No. 19 del 17-09-2020.  Por su parte, en la fecha en mención Pacto Global de las Naciones Unidad envío constancia de que el informe de sostenibilidad de la vigencia 2018 ya se encontraba publicado.  Registro corresponde al link de acceso a la Página de las Naciones Unidas, donde se encuentra el informa de la Contraloría de Bogotá, D.C.:
 https://www.unglobalcompact.org/what-is-gc/participants/135215-CONTRALORIA-DE-BOGOTA-D-C-#company-information
2. Realización del Informe de sostenibilidad con metodología estándares GRI de la entidad, vigencia 2019, el cronograma se ajustó a 5 actividades (Acta 21 del 25-11-2020, correo del 9-12-2020 Contralor Auxiliar, memorandos 3-2020-35187 del 11-12-2020 con respuesta 3-2020-35716 DTP y 3-2020-35592 OAC del 16-12-2020 y 15-12-2020 respectivamente) cumpliéndose en un 100%.  Están relacionadas con: Diseñar plan de trabajo, Conformar el grupo de trabajo que asegure la participación de las áreas involucradas con asignación de los funcionarios capacitados para el ejercicio anterior, Ejecutar el plan de trabajo, Realizar actividades de verificación (OCI), Presentar versión informe preliminar.  Las dos últimas actividades son las realizadas para este periodo de reporte, sus registros determinan: resultados de verificación de la OCI con radicados remitidos a cada proceso, como ejemplo el del VCGF 3-2020-30559 del 29-10-2020, en relación a la presentación del Informe Preliminar se confirma su cumplimiento con la remisión Informe por el Equipo de Pacto Global a la Contralora Auxiliar, correo Institucional del 15-12-2020 y remisión del Informe de Sostenibilidad vigencia 2019 a la Dirección Técnica de Planeación para dar continuidad con la revisión técnica, Rad. No. No. 3-2020-35922 del 16-12-2020.</t>
    </r>
    <r>
      <rPr>
        <sz val="10"/>
        <color rgb="FFFF0000"/>
        <rFont val="Arial"/>
        <family val="2"/>
      </rPr>
      <t xml:space="preserve"> </t>
    </r>
    <r>
      <rPr>
        <sz val="10"/>
        <rFont val="Arial"/>
        <family val="2"/>
      </rPr>
      <t xml:space="preserve">  
3. Realización de mesas de trabajo, es una actividad transversal, que para el periodo de reporte se establece como registros las  Actas de reunión: Acta No. 19 Plataforma ONU – 17-09-2020, Acta 20 Estructura Informe de Sostenibilidad del 26 de octubre de 2020; Acta 21 Ajuste cronograma del 25 de noviembre de 2020 y el acta 22 – socialización instrucciones de la Alta Dirección – Política de Sostenibilidad del 16-12-2020.
Adicionalmente se establecen reuniones de trabajo y seguimiento realizadas vía Teams con el Equipo de Trabajo de Pacto Global, en las fechas: 8, 13, 15, 19, 26, 28 y 30 de octubre; 11, 20, 25 y 27 de noviembre y el 3, 7, 9, 11, 14 y 16 de diciembre de 2020.  
Se determina su cumplimiento alcanzando el 100% de ejecución.
</t>
    </r>
  </si>
  <si>
    <r>
      <rPr>
        <b/>
        <sz val="10"/>
        <rFont val="Arial"/>
        <family val="2"/>
      </rPr>
      <t xml:space="preserve">Verificación diciembre 31/2020:
</t>
    </r>
    <r>
      <rPr>
        <sz val="10"/>
        <rFont val="Arial"/>
        <family val="2"/>
      </rPr>
      <t xml:space="preserve">La realización de la adaptación de la Metodología GRI para los procesos misionales de la Entidad, se encontró incluida en el cronograma de actividades Pacto Global 2020, que con tal propósito fue elaborado en la Institución,  evidenciándose en la continuidad de la ejecución de actividades tendientes a dicha adaptación que condujo a la recopilación de información específica de los procesos misionales para el Informe de Sostenibilidad 2019, en aras de dar dar cumplimiento a la adhesión a la iniciativa del Pacto Global de las Naciones Unidas en la vigencia 2020, lo siguiente:
1. Cronograma de actividades previstas por la Entidad para la adaptación de la Metodología GRI para los procesos misionales de la Entidad, ajustado a 5 actividades, las cuales se desarrollaron alrededor del 1. Solicitar concepto técnico a Pacto Global Colombia; 2. Investigación complementación metodológica - Mejores Prácticas aplicación Norma ISO 26000 Responsabilidad Social Empresarial; 3. Capacitación Metodologías Estándares GRI; 4. Diseñar y ejecutar plan de trabajo y 5. Realizar prueba piloto; dicho ajuste en el cronograma de actividades para tal adaptación de Metodología GRI conducente a la recopilación de información de los procesos misionales para el Informe de Sostenibilidad vigencia 2019 fue objeto de análisis y aprobación del Equipo de Pacto Global de la Entidad que se encuentra asignado al Despacho de la Contralora Auxiliar, tal como consta en Acta No. 21 del 25/11/2020.
Por tanto, teniendo en cuenta que con anterioridad ya se había avanzado en la realización de actividades sobre el cronograma para la adaptación de la Metodogía GRI a los procesos misionales de la Entidad conducente a la recopilación de información de los procesos misionales para el Informe de Sostenibilidad vigencia 2019 las cuales fueron evaluadas, se evidenció en la presente revisión, el desarrollo de las actividades restantes las cuales giraron alrededor de:
-La elaboración de los Informes de Sostenibilidad vigencia 2019 de los procesos misionales de la Entidad, que para el PVCGF el informe lo consolidó el Equipo de Pacto Global, a partir de las remisiones individuales que cada Dirección Sectorial y el DRI llevo acabo y para los informes de los  PRFJC y PEEPP, se efectúo su envío mediante correos electróncos instiucionales de fechas 19/10/2020 y 23/09/202 respectivamente para cada caso, al Equipo de Pacto Global asignado al Despacho de la Contralora Auxiliar, en aplicación de la  Metodología GRI adaptada a los procesos misionales de la institución, para la cual les fue comunicado el documento "Instructivo para la elaboración del Informe de Sostenibilidad de la Contraloría de Bogotá D.C., vigencia 2019".       
</t>
    </r>
    <r>
      <rPr>
        <sz val="10"/>
        <color theme="1"/>
        <rFont val="Arial"/>
        <family val="2"/>
      </rPr>
      <t>-Resultados de las verificaciones efectuadas por la Oficina de Control Interno a los Informes de Sostenibilidad 2019 elaborados por cada proceso misional, para el caso fueron evidenciadas entre otras comunicaciones, las dirigidas al  PVCGF Memorando Radicado No. 3-2020-30559 del 29/10/2020, al Proceso de  Responsabildad Fiscal y Jurisdicción Coactiva Memorando Radicado No. 3- 2020-31153 del 04/11/2020</t>
    </r>
    <r>
      <rPr>
        <sz val="10"/>
        <rFont val="Arial"/>
        <family val="2"/>
      </rPr>
      <t xml:space="preserve"> y al Proceso de Estudios de Economía y Políticas Publicas.</t>
    </r>
    <r>
      <rPr>
        <sz val="10"/>
        <color rgb="FFFF0000"/>
        <rFont val="Arial"/>
        <family val="2"/>
      </rPr>
      <t xml:space="preserve">
</t>
    </r>
    <r>
      <rPr>
        <sz val="10"/>
        <rFont val="Arial"/>
        <family val="2"/>
      </rPr>
      <t xml:space="preserve">Actividades estas últimas llevadadas a cabo correspondientes al Plan del Trabajo que fue diseñado con este fin.
2. Por su parte, en lo que compete a la Prueba Piloto, la aplicación en el Informe de Sostenibilidad 2019 de los procesos misionales se dio, según se indicó, con la incorporación que se hizo de la información que fue recopilada de éstos procesos misionales, en atención al "Instructivo para la elaboración del Informe de Sostenibilidad de la Contraloría de Bogotá D.C., vigencia 2019", el cual fue remitido a cada proceso misional de la Entidad.  
Sobre el particular, se observó también el documento "Adaptación de la Metodología Estándares GRI para los Procesos Misionales de la Contraloría de Bogota D.C. que conduzca a la recopilación de información específica para el Informe de Sostenibilidad vigencia 2019", elaborada por el Equipo de Delegados de los Procesos Misionales y consolidada por el Equipo de Pacto Global", el cual fue enviado mediante correo electrónico institucional del 04/11/2020 y del 30/11/2020 al Despacho de la Contralora Auxiliar. 
Se evidenció igualmente en el documento, Informe de Sostenibilidad vigencia 2019, que en la  Dimensión Económica, acápite Anticorrupción, quedó  incorporado el resultado de aplicar la Metodología GRI, a los procesos misionales de la Entidad, la cual aparece con el título de “Así le cumple la Contraloría de Bogotá D.C. a su ciudad”.
</t>
    </r>
    <r>
      <rPr>
        <b/>
        <sz val="10"/>
        <rFont val="Arial"/>
        <family val="2"/>
      </rPr>
      <t xml:space="preserve">
</t>
    </r>
    <r>
      <rPr>
        <sz val="10"/>
        <rFont val="Arial"/>
        <family val="2"/>
      </rPr>
      <t xml:space="preserve">
</t>
    </r>
  </si>
  <si>
    <t>N/A</t>
  </si>
  <si>
    <r>
      <rPr>
        <b/>
        <sz val="10"/>
        <rFont val="Arial"/>
        <family val="2"/>
      </rPr>
      <t xml:space="preserve">Verificación diciembre 31/2020: 
</t>
    </r>
    <r>
      <rPr>
        <sz val="10"/>
        <rFont val="Arial"/>
        <family val="2"/>
      </rPr>
      <t xml:space="preserve">En el acta de Comité Técnico No. 49 del 04-11-2020, se aprobó el informe final de la auditoría de desempeño al Instituto Distrital de Turismo, Código 20, con resultado de 7 hallazgos administrativos, 5  con incidencia disciplinaria, donde consta la revisión y cumplimiento de las los atributos que deben tener los hallazgos; además, los 5 funcionarios y 3 Directivos en esta auditoría suscribieron las actas de declaración de independencia y conflicto de intereses, además la suscribió otro funcionario incorporado posteriormente. Con lo anterior, la Dirección Sector Desarrollo Económico dio cumplimiento a las acciones propuestas para el presente riesgo durante el 2020; por lo cual, se mitiga para la vigencia en mención. </t>
    </r>
  </si>
  <si>
    <r>
      <rPr>
        <b/>
        <sz val="10"/>
        <rFont val="Arial"/>
        <family val="2"/>
      </rPr>
      <t>Verificación diciembre 31/2020:</t>
    </r>
    <r>
      <rPr>
        <sz val="10"/>
        <rFont val="Arial"/>
        <family val="2"/>
      </rPr>
      <t xml:space="preserve"> 
Fue constatada la Auditoría de Regularidad Cód.29 al Instituto para la Investigación Educativa y el Desarrollo Pedagógico – IDEP, en donde se evidenció el Acta de Comité Técnico No. 89 del 03/12/2020, cuyo objetivo correspondió al análisis y aprobación de informe final de la  auditoría objeto de evaluación; en la cual se dejó indicado que el informe final contiene los hallazgos aprobados, así: 1 hallazgo con presunta incidencia Administrativa, 1 hallazgos con presunta incidencia Disciplinaria. De igual forma, en dicha acta se menciona que se verificó que la formulación de los hallazgos tuviera el criterio, la condición, la causa y el efecto.   
Po otra parte, se encontró que mediante memorando radicado No. 3-2020-26996 del 28/09/2020, se realizó la asignación del equipo auditor, el cual se conformó de 7 servidores públicos, correspondientes 1 al Nivel Directivo (Gerente) y 6 al Nivel Profesional; los 7 servidores públicos asignados a esta auditoría, de acuerdo a lo verificado, disponen del formato de Declaración de Independencia y Conflicto de Intereses, debidamente diligenciados y firmados el día 29/09/2020. 
Teniendo en cuenta que la acciones adelantadas, permitieron mantener controlado el riesgo durante la vigencia 2020, este se mitiga. </t>
    </r>
  </si>
  <si>
    <r>
      <rPr>
        <b/>
        <sz val="10"/>
        <rFont val="Arial"/>
        <family val="2"/>
      </rPr>
      <t xml:space="preserve">Desarrollo Económico:
Seguimiento diciembre 31/2020: </t>
    </r>
    <r>
      <rPr>
        <sz val="10"/>
        <rFont val="Arial"/>
        <family val="2"/>
      </rPr>
      <t xml:space="preserve">
1) Se validaron en comités técnicos  165 hallazgos administrativos, los cuales  cumplieron con los atributos. De éstos 74 presentaron presunta incidencia disciplinaria, 1 presunta penal y 4 incidencia fiscal por $158.019.564.
2) Sé cumplió por parte de los Auditores, el Nivel Directivo y los Contratistas con el diligenciamiento de la "Declaración de independencia y conflicto de  intereses", en cada auditoría prevista en el PAD. Se firmaron un total de 133, las cuales se encuentran subidas en trazabilidad.</t>
    </r>
  </si>
  <si>
    <r>
      <rPr>
        <b/>
        <sz val="10"/>
        <rFont val="Arial"/>
        <family val="2"/>
      </rPr>
      <t xml:space="preserve">Equidad y Género:
Seguimiento diciembre 31/2020: 
</t>
    </r>
    <r>
      <rPr>
        <sz val="10"/>
        <rFont val="Arial"/>
        <family val="2"/>
      </rPr>
      <t xml:space="preserve">
1)Se validaron en comité técnico 38 hallazgos administrativos los cuales cumplieron con los atributos de configuración de  hallazgo como son: criterio, condición, causa y efecto.
2- Se cumplió por parte de los auditores el nivel directivo y los contratistas con el diligenciamiento de las  declaraciones de independencia y conflicto de intereses en cada auditoria prevista en el PAD, las cuales se encuentran subidas en trazabilidad
</t>
    </r>
  </si>
  <si>
    <r>
      <rPr>
        <b/>
        <sz val="10"/>
        <rFont val="Arial"/>
        <family val="2"/>
      </rPr>
      <t xml:space="preserve">Gestión Jurídica:
Seguimiento diciembre 31/2020: </t>
    </r>
    <r>
      <rPr>
        <sz val="10"/>
        <rFont val="Arial"/>
        <family val="2"/>
      </rPr>
      <t xml:space="preserve">
1)  Se validaron en comité técnico 44 hallazgos administrativos, de los cuales 25 tienen incidencia disciplinaria y 3 fiscal, todos cumplieron con los atributos. 
2) Sé cumplió por parte de los auditores, el nivel Directivo, Gerente y contratistas el diligenciamiento de las Declaraciones de independencia y conflicto de interés, en cada auditoría prevista en el PAD, que son según cada auditoria terminada o en ejecución: Auditoria Terminada Código 40, es de 6; la Auditoria Terminada Código 41, es de 8; Auditoria en Terminada Código 42, es de 10. Auditoria en Terminada Código 43, es de 10. Auditoria en Terminada Código 44, es de 9. Para un total firmadas de 43 las cuales se encuentran subidas en trazabilidad</t>
    </r>
  </si>
  <si>
    <r>
      <rPr>
        <b/>
        <sz val="10"/>
        <rFont val="Arial"/>
        <family val="2"/>
      </rPr>
      <t>Verificación diciembre 31/2020:</t>
    </r>
    <r>
      <rPr>
        <sz val="10"/>
        <rFont val="Arial"/>
        <family val="2"/>
      </rPr>
      <t xml:space="preserve"> 
Teniendo en cuenta las auditorías adelantadas en el tercer cuatrimestre de 2020, se tomó como muestra de manera aleatoria, la Auditoría de Regularidad Cód. 53 adelantada al Departamento Administrativo del Servicio Civil Distrital - DASCD, evidenciándose el Acta de Comité Técnico No.35 del 24/11/2020, mediante la cual se validaron y aprobaron 10 hallazgos administrativos, los cuales fueron incluidos en el informe final aprobado; en la misma acta, el nivel directivo manifestó que dichos hallazgos se encuentran bien sustentados y que cumplen con los atributos de criterio, condición, causa y efecto. 
Por otra parte, en el aplicativo de trazabilidad se verificaron los formatos de declaración de independencia debidamente diligenciados y firmados por 13 servidores públicos que intervinieron en la Auditoría de Regularidad Cód. 53, entre los cuales se encuentran (6) profesionales, (1) gerente, (1) asesor, (2) directores, (1) subdirector y (2) contratistas. Con lo anterior, la Dirección Sector Gobierno dio cumplimiento a las acciones propuestas para el presente riesgo durante el 2020; por lo cual, se mitiga para la vigencia en mención. </t>
    </r>
  </si>
  <si>
    <r>
      <rPr>
        <b/>
        <sz val="10"/>
        <rFont val="Arial"/>
        <family val="2"/>
      </rPr>
      <t xml:space="preserve">Hábitat y Ambiente:
Seguimiento diciembre 31/2020: </t>
    </r>
    <r>
      <rPr>
        <sz val="10"/>
        <rFont val="Arial"/>
        <family val="2"/>
      </rPr>
      <t xml:space="preserve">
Dirección Sector Hábitat y Ambiente: a) Se validaron en comité técnico 212 hallazgos administrativos, de los cuales 19 tienen incidencia fiscal, 115 presunta incidencia disciplinaria y 1 presunta incidencia penal, estos cumplieron con los atributos.
b) Sé cumplió por parte de los Auditores, el Nivel Directivo y los Contratistas con el diligenciamiento de la "Declaración de independencia y conflicto de intereses", en cada auditoría prevista en el PAD. Se firmaron un total de 246, las cuales se encuentran subidas en trazabilidad. </t>
    </r>
  </si>
  <si>
    <r>
      <rPr>
        <b/>
        <sz val="10"/>
        <rFont val="Arial"/>
        <family val="2"/>
      </rPr>
      <t xml:space="preserve">Verificación diciembre 31/2020: 
</t>
    </r>
    <r>
      <rPr>
        <sz val="10"/>
        <rFont val="Arial"/>
        <family val="2"/>
      </rPr>
      <t>En la auditoria de desempeño código 102 a IDIPRON, se verificó que las observaciones y hallazgos cumplieran con los atributos de configuración del hallazgo como son: criterio, condición, causa y efecto, los cuales fueron avalados en: 
-Acta de comité 43: 10 observaciones administrativas de las cuales 6 tenían presunto alcance disciplinario y 2 presunto alcance fiscal por $57.048.222.
-Acta de comité 47: 8 hallazgos administrativos de las cuales 4 fueron con presunto alcance disciplinario y 2 fiscales por $39.990.322. 
Por otra parte, se verificó que los integrantes del equipo auditor (planta, provisional, libre nombramiento y contratistas) diligenciaron el anexo «Declaración de Independencia y conflicto de Intereses», estableciendo que no estaban incursos en conflicto de intereses con el sujeto de vigilancia y control fiscal, de conformidad con lo establecido en el Estatuto Anticorrupción y disposiciones legales vigentes. Con las acciones implementadas en el tercer cuatrimestre de 2020, el riego se mitiga.</t>
    </r>
  </si>
  <si>
    <r>
      <rPr>
        <b/>
        <sz val="10"/>
        <rFont val="Arial"/>
        <family val="2"/>
      </rPr>
      <t>Verificación diciembre 31/2020:</t>
    </r>
    <r>
      <rPr>
        <sz val="10"/>
        <rFont val="Arial"/>
        <family val="2"/>
      </rPr>
      <t xml:space="preserve"> 
Se verificó acta de Comité técnico No. 081 del 21/10/2020, cuyo objeto era la revisión y aprobación del informe final de la Auditoría de desempeño Cód. 88 - Impuesto a la estampilla para el bienestar del adulto mayor vigencias 2018 y 2019 ante la SHD, correspondiente al PAD 2020, donde se valida la aprobación de 6 hallazgos administrativos de los cuales 3 tienen incidencia disciplinaria, en los que se observa la verificación al cumplimiento en la construcción de los hallazgos así como la inclusión de los atributos como lo es la condición, criterio, causa y efecto, además de ser incorporados a cabalidad en el informe final.
Así mismo, se verificó la participación de un total de 10 personas en el equipo auditor de conformidad con el memorando de asignación con radicado n.° 3-2020-24200 del 04/09/2020 y los formatos cargados en el aplicativo trazabilidad  numeral 3  Declaración de Independencia y Conflicto de Intereses, las cuales se observan debidamente firmadas y diligenciadas por los participantes para el desarrollo de la auditoría; por lo anterior, el riesgo se mitiga para la vigencia 2020.</t>
    </r>
  </si>
  <si>
    <r>
      <rPr>
        <b/>
        <sz val="10"/>
        <rFont val="Arial"/>
        <family val="2"/>
      </rPr>
      <t>Verificación diciembre 31/2020:</t>
    </r>
    <r>
      <rPr>
        <sz val="10"/>
        <rFont val="Arial"/>
        <family val="2"/>
      </rPr>
      <t xml:space="preserve"> 
En acta de Comité Técnico No. 96 del 15/12/2020, se realizó el análisis y aprobación del informe final de la Auditoría de Desempeño Cód.70 adelantada a la Caja de Vivienda Popular, en donde se aprobó un total de cinco (5) hallazgos administrativos de los cuales uno (1) tiene incidencia fiscal por cuantía de $383.175.000 y dos (2) incidencia disciplinaria, los cuales fueron incluidos en el informe final aprobado; en la misma acta, se dejó constancia que el contenido del informe debe cumplir con los atributos de criterio, efecto, causa y condición.
Igualmente, se verificó la participación de un total de 10 personas en el equipo auditor, constatando el correcto diligenciamiento y firma por cada una de las personas que participaron en el desarrollo de la auditoría. En igual medida se verificó el memorando de asignación de auditoría, con número de radicado 3-2020-28532 del 13 octubre de 2020, estando acorde a lo manifestado y aprobado. Los documentos referidos con anterioridad se encuentran en el repositorio de información de trazabilidad en la Intranet de la Contraloría de Bogotá. Por lo anteriormente expuesto, el riesgo se mitiga para la vigencia 2020</t>
    </r>
  </si>
  <si>
    <r>
      <rPr>
        <b/>
        <sz val="10"/>
        <rFont val="Arial"/>
        <family val="2"/>
      </rPr>
      <t>Salud:
Seguimiento diciembre 31/2020:</t>
    </r>
    <r>
      <rPr>
        <sz val="10"/>
        <rFont val="Arial"/>
        <family val="2"/>
      </rPr>
      <t xml:space="preserve"> 
1) Se comunicaron 13 Informes Finales de Auditoría, que contienen 254 hallazgos de auditoría que cumplen con los atributos según procedimientos.
2) Esta Dirección diligenció 187 Declaraciones de Independencia y Conflicto de Intereses, para las 13 Auditorías (ocho de Regularidad, una de Desempeño y cuatro Visitas de Control Fiscal).
A la Auditoría de Regularidad 210 de Subred Norte, le declararon Producto No Conforme.</t>
    </r>
  </si>
  <si>
    <r>
      <rPr>
        <b/>
        <sz val="10"/>
        <rFont val="Arial"/>
        <family val="2"/>
      </rPr>
      <t>Verificación diciembre 31/2020:</t>
    </r>
    <r>
      <rPr>
        <sz val="10"/>
        <rFont val="Arial"/>
        <family val="2"/>
      </rPr>
      <t xml:space="preserve"> 
Fue constatada la Auditoría de Regularidad No.212 Vigencia 2019 PAD 2020, a la Entidad Asesora de Gestión Administrativa y Técnica- EAGAT, en donde se evidenció el Acta de Comité Técnico No. 56 del 23/12/2020, cuyo objetivo era aprobar el Informe Final de dicha auditoría, en la cual se dejó indicado que el informe final contiene los hallazgos aprobados, así: 16 hallazgo con presunta incidencia Administrativa, 5 hallazgos con presunta incidencia Disciplinaria y 1 con presunta incidencia Fiscal. De igual forma, en dicha acta se menciona que se verificó que la formulación de los hallazgos tuviera el criterio, la condición, la causa y el efecto.   
Igualmente, se encontró que mediante memorando radicado No. 3-2020-26218 del 23/10/2020, se realizó la asignación del equipo auditor, el cual se conformó de 8 servidores públicos, correspondientes 1 al Nivel Directivo (Gerente) y 7 al Nivel Profesional; Los 8 servidores públicos asignaron a esta auditoría de acuerdo a lo verificado, disponen del formato de Declaración de Independencia y Conflicto de Intereses, debidamente diligenciadas y firmadas el día 28/09/2020. 
Teniendo en cuenta que las acciones adelantadas, permitieron mantener controlado el riesgo, este se mitiga. </t>
    </r>
  </si>
  <si>
    <r>
      <rPr>
        <b/>
        <sz val="10"/>
        <rFont val="Arial"/>
        <family val="2"/>
      </rPr>
      <t xml:space="preserve">Reacción Inmediata:
Seguimiento diciembre 31/2020: </t>
    </r>
    <r>
      <rPr>
        <sz val="10"/>
        <rFont val="Arial"/>
        <family val="2"/>
      </rPr>
      <t xml:space="preserve">
Con corte al 31 de Diciembre  de 2020 el DRI no adelantó Visitas de Control Fiscal, por tanto no ha producido Hallazgos producto de auditorias  para  revisar en Comité Técnico</t>
    </r>
  </si>
  <si>
    <r>
      <rPr>
        <b/>
        <sz val="10"/>
        <rFont val="Arial"/>
        <family val="2"/>
      </rPr>
      <t xml:space="preserve">Seguridad y Convivencia:
Seguimiento diciembre 31/2020: </t>
    </r>
    <r>
      <rPr>
        <sz val="10"/>
        <rFont val="Arial"/>
        <family val="2"/>
      </rPr>
      <t xml:space="preserve">
1) Acta de comité Técnico:  
Reporte tercer cuatrimestre. (Corte a 31 de diciembre de 2020)
Se validaron en comité técnico  66 hallazgos administrativos, de los cuales cumplieron con los atributos con incidencias (3) penales, (30) disciplinarios y (6) fiscales por valor de $436.509.795
2)  Verificación de Declaraciones de Independencia y conflicto de intereses:
Reporte tercer cuatrimestre. (Corte a 31 de diciembre de 2020)
Sé cumplió por parte de los Auditores, el Nivel Directivo y los Contratistas con el diligenciamiento de la "Declaración de independencia y conflicto de intereses", en cada auditoría prevista en el PAD. Se firmaron un total de 79 de las cuales se encuentran subidas en trazabilidad.</t>
    </r>
  </si>
  <si>
    <r>
      <rPr>
        <b/>
        <sz val="10"/>
        <rFont val="Arial"/>
        <family val="2"/>
      </rPr>
      <t xml:space="preserve">Verificación diciembre 31/2020: 
</t>
    </r>
    <r>
      <rPr>
        <sz val="10"/>
        <rFont val="Arial"/>
        <family val="2"/>
      </rPr>
      <t xml:space="preserve">Teniendo en cuenta las auditorías adelantadas en el tercer cuatrimestre de 2020, se tomó como muestra de manera aleatoria, la Auditoría de Desempeño Cód. 218 adelantada a la Unidad Administrativa Especial Cuerpo Oficial de Bomberos - UAECOB, evidenciándose el Acta de Comité Técnico No.34 del 18/12/2020, en donde se presentaron y aprobaron 7 hallazgos administrativos, 5 con incidencia disciplinaria y 1 fiscal, los cuales fueron incluidos en el informe final aprobado; en la misma acta, el nivel directivo manifestó que dichos hallazgos se encuentran bien sustentados, cumpliendo con los atributos de criterio, condición, causa y efecto. </t>
    </r>
    <r>
      <rPr>
        <sz val="10"/>
        <color rgb="FFFF0000"/>
        <rFont val="Arial"/>
        <family val="2"/>
      </rPr>
      <t xml:space="preserve">
</t>
    </r>
    <r>
      <rPr>
        <sz val="10"/>
        <rFont val="Arial"/>
        <family val="2"/>
      </rPr>
      <t xml:space="preserve">
Por otra parte, en el aplicativo de trazabilidad se verificaron los formatos de declaración de independencia debidamente diligenciados y firmados por 12 servidores públicos que intervinieron en la Auditoría de Desempeño Cód. 218 , entre los cuales se encuentran (5) profesionales, (1) gerente, (2) asesores, (1) director y (3) contratistas. Con lo anterior, la Dirección Sector Seguridad, Convivencia y Justicia dio cumplimiento a las acciones propuestas para el presente riesgo durante el 2020; por lo cual, se mitiga para la vigencia en mención. </t>
    </r>
  </si>
  <si>
    <r>
      <rPr>
        <b/>
        <sz val="10"/>
        <rFont val="Arial"/>
        <family val="2"/>
      </rPr>
      <t>Verificación diciembre 31/2020:</t>
    </r>
    <r>
      <rPr>
        <sz val="10"/>
        <rFont val="Arial"/>
        <family val="2"/>
      </rPr>
      <t xml:space="preserve"> 
Se tomó como muestra la Auditoría de Desempeño N.º 235 Grupo Energía de Bogotá S.A. GEB S.A. E.S.P, en donde se evidencia que en las actas de comité técnico No 98 del 18 de noviembre y 101 del 27 de noviembre 2020, cuyo objetivo fue aprobar el informe preliminar y final, en el numeral 4 se estableció " Teniendo en cuenta las observaciones resultado de la presente auditoria, se determina que estos cumplen con los atributos de configuración de cada observación de la auditoria tales como: condición, criterio, causa y efecto...”.
Así mismo, se evidencia memorando de asignación N° 3-2020-24118 de fecha 04 de septiembre de 2020, con un equipo de auditoria de 8  funcionarios, 2 contratistas; sin embargo al realizar el crucé con el  informe final aparecen un total de 10 funcionarios, entre los cuales se evidencia 1 directivo más, para un total de 11 personas que intervinieron en la auditoria; se evidencia la  declaración de independencia diligenciada por cada uno, firmada y  en términos. 
Por lo anterior, las acciones se encuentran cumplidas y el riesgo queda mitigado para la vigencia 2020.</t>
    </r>
  </si>
  <si>
    <r>
      <rPr>
        <b/>
        <sz val="10"/>
        <rFont val="Arial"/>
        <family val="2"/>
      </rPr>
      <t xml:space="preserve">Movilidad:
Seguimiento diciembre 31/2020: </t>
    </r>
    <r>
      <rPr>
        <sz val="10"/>
        <rFont val="Arial"/>
        <family val="2"/>
      </rPr>
      <t xml:space="preserve">
1) Se validaron en comité técnico  249 hallazgos administrativos, los cuales cumplieron con los atributos. 177 de ellos con incidencia disciplinaria, 4 penal y fiscales 15.                                             
2) Sé cumplió por parte de los Auditores, el Nivel Directivo y los Contratistas con el diligenciamiento de la "Declaración de independencia y conflicto de intereses", en cada auditoría prevista en el PAD. Se firmaron un total de 189, las cuales se encuentran subidas en trazabilidad.              </t>
    </r>
  </si>
  <si>
    <r>
      <rPr>
        <b/>
        <sz val="10"/>
        <rFont val="Arial"/>
        <family val="2"/>
      </rPr>
      <t xml:space="preserve">Participación Ciudadana:
Seguimiento diciembre 31/2020: </t>
    </r>
    <r>
      <rPr>
        <sz val="10"/>
        <rFont val="Arial"/>
        <family val="2"/>
      </rPr>
      <t xml:space="preserve">
1. Seguimiento a diciembre: Como resultado del PAD 2020, se determinaron 351 hallazgos administrativos, de los cuales 76 tienen presunta naturaleza disciplinaria, 32 conllevan un detrimento patrimonial en cuantía de $  6,954,559,190 y 1 con presunta incidencia penal, el resultado se observa a continuación, los cuales cumplieron con los atributos.
2. Seguimiento a diciembre: Se da cumplimiento por parte de los auditores que ejecutan las auditorías + Nivel Directivo + Contratistas con el diligenciamiento en cada auditoría prevista en el PAD de la "Declaración de independencia y conflicto de intereses" .</t>
    </r>
  </si>
  <si>
    <r>
      <rPr>
        <b/>
        <sz val="10"/>
        <rFont val="Arial"/>
        <family val="2"/>
      </rPr>
      <t xml:space="preserve">Servicios Públicos:
Seguimiento diciembre 31/2020: </t>
    </r>
    <r>
      <rPr>
        <sz val="10"/>
        <rFont val="Arial"/>
        <family val="2"/>
      </rPr>
      <t xml:space="preserve">
1) 69 hallazgos cumplen con los atributos / 69 hallazgos validados en 24 actas de comité técnico sectorial.
2) Se cumple con el diligenciamiento al 100% de las declaraciones de independencia al completar 303 entre auditores, contratistas y nivel directivo.</t>
    </r>
  </si>
  <si>
    <r>
      <rPr>
        <b/>
        <sz val="10"/>
        <rFont val="Arial"/>
        <family val="2"/>
      </rPr>
      <t xml:space="preserve">Gobierno:
Seguimiento diciembre 31/2020: </t>
    </r>
    <r>
      <rPr>
        <sz val="10"/>
        <rFont val="Arial"/>
        <family val="2"/>
      </rPr>
      <t xml:space="preserve">
a) Se validaron en comité técnico  135 hallazgos administrativos, de los cuales 14 tienen incidencia disciplinaria y 3 fiscal, todos cumplieron con los atributos.
b) Sé cumplió por parte de los Auditores, el Nivel Directivo y los Contratistas con el diligenciamiento de la "Declaración de independencia y conflicto de intereses", en cada auditoría prevista en el PAD. Se firmaron un total de 176, las cuales se encuentran subidas en trazabilidad
</t>
    </r>
  </si>
  <si>
    <t>Fecha de Seguimiento (Verificación) Oficina de Control Interno: 15-01-2021</t>
  </si>
  <si>
    <r>
      <rPr>
        <b/>
        <sz val="10"/>
        <rFont val="Arial"/>
        <family val="2"/>
      </rPr>
      <t xml:space="preserve">Verificación diciembre 31/2020: 
</t>
    </r>
    <r>
      <rPr>
        <sz val="10"/>
        <rFont val="Arial"/>
        <family val="2"/>
      </rPr>
      <t>Una vez revisado el aplicativo de trazabilidad se evidencia que la Dirección de Reacción Inmediata no adelantó Auditorías ni Visitas de Control Fiscal que generaran informes, por ende no se realizaron Actas de comité técnico ni Declaraciones de independencia. Por lo anterior, se mitiga el riesgo para la vigencia 2020.</t>
    </r>
  </si>
  <si>
    <t>Fecha de monitorio y revisión (Responsable de Proceso): 04-01-2021</t>
  </si>
  <si>
    <t>Fecha de monitorio y revisión (Responsable de Proceso): 2021-01-04</t>
  </si>
  <si>
    <t xml:space="preserve">
4/4 = 100%
0 Incidentes = Aceptable
2/4 = 50%
0 Incidentes = Aceptable
1/4 = 25%
Aceptable</t>
  </si>
  <si>
    <r>
      <rPr>
        <b/>
        <sz val="10"/>
        <rFont val="Arial"/>
        <family val="2"/>
      </rPr>
      <t xml:space="preserve">Verificación diciembre 31/2020: 
</t>
    </r>
    <r>
      <rPr>
        <sz val="10"/>
        <rFont val="Arial"/>
        <family val="2"/>
      </rPr>
      <t>Fue constatada la Auditoría de Desempeño No.115. Unidad Administrativa Especial de Rehabilitación y Mantenimiento Vial - UAERMV, en la cual se evidenció el Acta de Comité Técnico No. 45 del 09/12/2020, cuyo objetivo correspondió a la presentación, revisión y aprobación del Informe Final de ésta auditoría objeto de evaluación; en la cual se dejó indicado que el informe contiene los hallazgos aprobados en mesa de trabajo No. 4 realizada el 04/12/2020, así: 7 hallazgos con presunta incidencia Administrativa. De igual forma, en dicha acta se menciona que se verificó que la formulación de los hallazgos tuviera el criterio, la condición, la causa y el efecto.   
Igualmente, se encontró que mediante memorando radicado No. 3-2020-25226 del 15/09/2020, se realizó la asignación del equipo auditor, el cual se conformó de 7 servidores públicos, correspondientes 1 al Nivel Directivo (Gerente) y 6 al Nivel Profesional; de igual forma se observó que por medio de memorando radicado No. 3-2020- 28378 del 09/10/2020, se asignó otro auditor al equipo de esta auditoría. Los 8 servidores públicos que se asignaron a esta auditoría de acuerdo a lo verificado, disponen del formato de Declaración de Independencia y Conflicto de Intereses, debidamente diligenciadas y firmadas el 15/09/2020 y el 13/10/2020 para el caso de la última asignación realizada; este documento también aparece tramitado el 15/09/2020 según lo evidenciado, por el Director Técnico y por el Subdirector de Infraestructura de la Dirección Sectorial Movilidad, Sin embargo en el caso del Director Técnico Sectorial Movilidad, no se indicó  la ciudad donde se realizó el documento de declaración.     
Teniendo en cuenta que las acciones adelantadas, permitieron mantener controlado el riesgo, este se mitiga.</t>
    </r>
  </si>
  <si>
    <r>
      <t xml:space="preserve">Seguimiento diciembre 31/2020:  
</t>
    </r>
    <r>
      <rPr>
        <sz val="10"/>
        <rFont val="Arial"/>
        <family val="2"/>
      </rPr>
      <t>Complementario a lo reportado con corte a agosto de 2020, en el marco de la estrategia, se realizó la rendición de cuentas "una Contraloría aliada con Bogotá" el día 5 de noviembre de 2020 como consta en el acta N° 20 de la misma fecha, ubicada en la página web en el siguiente enlace: (http://www.contraloriabogota.gov.co/sites/default/files/Contenido/Rendicion%20de%20cuentas/2020/Gesti%C3%B3n%202020%20%28Noviembre%2005%29/Acta%20de%20Rendici%C3%B3n%20de%20Cuentas%202020%20Una%20Contraloria%20aliada%20con%20Bogota%2005-11-2020.pdf) . El informe de dicha rendición se encuentra en proceso de elaboración. Adicionalmente con memorando N° 3-2020-28956 de 16/10/2020 se remite a Planeación para los fines pertinentes el documento "ESTRATEGIA RENDICIÓN DE CUENTAS CONTRALORÍA DE BOGOTÁ" D.C., se recibe respuesta mediante memorando N° 3-2020-29670 de 22/10/2020, se realizan los ajustes y finalmente con memorando N° 3-2020-32167 se remite a la Dirección de Planeación siendo aprobado y publicado en el siguiente enlace: (http://www.contraloriabogota.gov.co/sites/default/files/Contenido/Rendicion%20de%20cuentas/2020/Gesti%C3%B3n%202020%20%28Noviembre%2005%29/PPCCPI-08%20ESTRATEGIA%20RENDICI%C3%93N%20CUENTAS%20v%202.0.pdf)</t>
    </r>
    <r>
      <rPr>
        <b/>
        <sz val="10"/>
        <rFont val="Arial"/>
        <family val="2"/>
      </rPr>
      <t xml:space="preserve">
</t>
    </r>
  </si>
  <si>
    <r>
      <rPr>
        <b/>
        <sz val="10"/>
        <rFont val="Arial"/>
        <family val="2"/>
      </rPr>
      <t xml:space="preserve">Verificación diciembre 31/2020:
 </t>
    </r>
    <r>
      <rPr>
        <sz val="10"/>
        <rFont val="Arial"/>
        <family val="2"/>
      </rPr>
      <t xml:space="preserve">
En la verificación realizada con corte a agosto 31/2020, la actividad se dio por cumplida. </t>
    </r>
  </si>
  <si>
    <r>
      <rPr>
        <b/>
        <sz val="10"/>
        <rFont val="Arial"/>
        <family val="2"/>
      </rPr>
      <t xml:space="preserve">Verificación diciembre 31/2020: 
</t>
    </r>
    <r>
      <rPr>
        <sz val="10"/>
        <rFont val="Arial"/>
        <family val="2"/>
      </rPr>
      <t xml:space="preserve">
En la verificación realizada con corte a agosto 31/2020, la actividad se dio por cumplida.</t>
    </r>
  </si>
  <si>
    <r>
      <rPr>
        <b/>
        <sz val="10"/>
        <rFont val="Arial"/>
        <family val="2"/>
      </rPr>
      <t xml:space="preserve">Verificación diciembre 31/2020: 
</t>
    </r>
    <r>
      <rPr>
        <sz val="10"/>
        <rFont val="Arial"/>
        <family val="2"/>
      </rPr>
      <t xml:space="preserve">
En la verificación realizada con corte a agosto 31/2020, la actividad se dio por cumplida. </t>
    </r>
  </si>
  <si>
    <r>
      <rPr>
        <b/>
        <sz val="10"/>
        <color theme="1"/>
        <rFont val="Arial"/>
        <family val="2"/>
      </rPr>
      <t xml:space="preserve">Seguimiento diciembre 31/2020:
</t>
    </r>
    <r>
      <rPr>
        <sz val="10"/>
        <color theme="1"/>
        <rFont val="Arial"/>
        <family val="2"/>
      </rPr>
      <t>Durante los meses de noviembre  y  diciembre,  se realizaron sesiones remotas con los ingenieros del INCI para recibir asesoría en la elaboración y posterior revisión y socialización del plan de trabajo propuesto por esa entidad para la implementación de factores de accesibilidad visual en la Contraloría de Bogotá para la vigencia 2021.</t>
    </r>
    <r>
      <rPr>
        <b/>
        <sz val="10"/>
        <color theme="1"/>
        <rFont val="Arial"/>
        <family val="2"/>
      </rPr>
      <t xml:space="preserve">
</t>
    </r>
    <r>
      <rPr>
        <sz val="10"/>
        <color theme="1"/>
        <rFont val="Arial"/>
        <family val="2"/>
      </rPr>
      <t>En el mes de septiembre se realizó sesión remota con el INSOR en la cual se recibió asesoría sobre accesibilidad auditiva web en el portal web institucional.</t>
    </r>
    <r>
      <rPr>
        <b/>
        <sz val="10"/>
        <color theme="1"/>
        <rFont val="Arial"/>
        <family val="2"/>
      </rPr>
      <t xml:space="preserve">
</t>
    </r>
    <r>
      <rPr>
        <sz val="10"/>
        <color theme="1"/>
        <rFont val="Arial"/>
        <family val="2"/>
      </rPr>
      <t>Con las sesiones mencionadas, la acividad llega al 100% de ejecución teniendo en cuenta que la meta fue definida como dos sesiones de asesoria en accesibilidad web para discapacidad visual y/o auditiva.</t>
    </r>
    <r>
      <rPr>
        <b/>
        <sz val="10"/>
        <color theme="1"/>
        <rFont val="Arial"/>
        <family val="2"/>
      </rPr>
      <t xml:space="preserve">
</t>
    </r>
  </si>
  <si>
    <r>
      <rPr>
        <b/>
        <sz val="10"/>
        <color theme="1"/>
        <rFont val="Arial"/>
        <family val="2"/>
      </rPr>
      <t xml:space="preserve">Seguimiento diciembre 31/2020:
</t>
    </r>
    <r>
      <rPr>
        <sz val="10"/>
        <color theme="1"/>
        <rFont val="Arial"/>
        <family val="2"/>
      </rPr>
      <t xml:space="preserve">
Durante la vigencia 2020, la disponibilidad del aplicactivo SIGESPRO para la atención de los derechos de petición de los ciudadanos, en promedio fué del 99,97%, cumpliéndo satisfactoriamente la meta de disponibilidad establecida (superior al 95%).  
Durante el tercer cuatrimestre del año, el Sistema SIGESPRO presentó un promedio de disponibilidad del 99,95%, con los siguientes porcentajes de disponibilidad mensual: 
Septiembre: 99.83%
Octubre: 99.99%
Noviembre: 99.98%
Diciembre: 100%
</t>
    </r>
    <r>
      <rPr>
        <b/>
        <sz val="10"/>
        <color theme="1"/>
        <rFont val="Arial"/>
        <family val="2"/>
      </rPr>
      <t xml:space="preserve">
</t>
    </r>
    <r>
      <rPr>
        <sz val="10"/>
        <color theme="1"/>
        <rFont val="Arial"/>
        <family val="2"/>
      </rPr>
      <t>El porcentaje de cumplimiento de la meta de esta actividad corresponde al 100%</t>
    </r>
    <r>
      <rPr>
        <b/>
        <sz val="10"/>
        <color theme="1"/>
        <rFont val="Arial"/>
        <family val="2"/>
      </rPr>
      <t xml:space="preserve">
</t>
    </r>
  </si>
  <si>
    <t>Las actas presentadas carecen de Firmas de quienes las suscriben; es impotante que se deje el registro de la firma y asistencia a las reuniones realizadas de manera virtual.</t>
  </si>
  <si>
    <r>
      <rPr>
        <b/>
        <sz val="10"/>
        <rFont val="Arial"/>
        <family val="2"/>
      </rPr>
      <t xml:space="preserve">Verificación diciembre 31/2020: 
</t>
    </r>
    <r>
      <rPr>
        <sz val="10"/>
        <rFont val="Arial"/>
        <family val="2"/>
      </rPr>
      <t xml:space="preserve">
Se pudo determinar que la totalidad de las observaciones validadas en las actas de comité técnico de la Dirección Sector Cultura Recreación y Deporte durante el tercer cuatrimestre de 2020, cumplieron con los atributos de calidad de los hallazgos. En este sentido, en las actas de comité técnico de Informe Final N°48 del 19 de octubre; N°49 del 19 de octubre; N°62 del 15 de diciembre; N°63 del 16 de diciembre y N°65 del 21 de diciembre de 2020, correspondientes a las auditorias código 05 de Regularidad - Fundación Gilberto Alzate Avendaño FUGA; código 06 de Regularidad - Instituto Distrital de Patrimonio Cultural IDPC; código 07 de Regularidad - Orquesta Filarmónica de Bogotá OFB, código 08 de Desempeño - Instituto Distrital de Recreación y Deporte IDRD y código 09 de Desempeño - Secretaría Distrital de Cultura, Recreación y Deporte SDCRD, PAD 2020 respectivamente; se verificó que los 73 hallazgos administrativos, los 9 hallazgos fiscales, los 42 hallazgos con presunta incidencia disciplinaria y los 2 hallazgos con presunta incidencia penal, cumplieran con los atributos de condición, criterio, causa y efecto. 
Por otra parte, se estableció que el Director sectorial, la Subdirectora, el gerente y todo el equipo de profesionales de cada una de las auditorias adelantadas durante el cuatrimestre septiembre-diciembre 2020, diligenciaron y firmaron correcta y oportunamente los anexos de declaraciones de independencia y conflicto de intereses, en relación con cada sujeto de control a auditar. Se firmaron un total de 55, las cuales se encuentran subidas en debida forma en el aplicativo trazabilidad. 
Teniendo en cuenta lo anterior, la Dirección Sector Cultura dio cumplimiento a las acciones propuestas para el presente riesgo durante el 2020; por lo cual se mitiga para la vigencia en mención. </t>
    </r>
  </si>
  <si>
    <r>
      <rPr>
        <b/>
        <sz val="10"/>
        <rFont val="Arial"/>
        <family val="2"/>
      </rPr>
      <t xml:space="preserve">Verificación diciembre 31/2020: 
</t>
    </r>
    <r>
      <rPr>
        <sz val="10"/>
        <rFont val="Arial"/>
        <family val="2"/>
      </rPr>
      <t>Se constató en la Auditoría de Desempeño Cód. 43 adelantada a la Secretaría Jurídica Distrital, el acta de Comité Técnico No. 16 del 12 de Noviembre de 2020, en donde se aprobaron 8 hallazgos administrativos,  6 hallazgos  con incidencia disciplinaria y 2 hallazgos con presunta incidencia fiscal a los cuales se verificó por parte del comité técnico de la Dirección, que cumplen con los  atributos criterio, condición, causa y efecto.
Así mismo, se evidenció que para la ejecución de la Auditoría de Desempeño No.043 se realizó la asignación del equipo auditor mediante memorando radicado No. 3-2020-25163 del 14/09/2020, el cual se conformó inicialmente por 9 funcionarios; de igual forma se observó que por medio de memorando radicado No. 3-2020- 28378 del 21/09/2020, se asignó otro auditor de apoyo al equipo de esta auditoría. Se observó en el aplicativo de trazabilidad que el formato de Declaración de Independencia y Conflicto de Intereses está debidamente diligenciado y firmado por cada uno de los funcionarios asignados a la auditoria.
Las acciones adelantadas, permitieron mantener controlado el riesgo, por lo cual se mitiga para la vigencia 2020</t>
    </r>
  </si>
  <si>
    <r>
      <rPr>
        <b/>
        <sz val="10"/>
        <rFont val="Arial"/>
        <family val="2"/>
      </rPr>
      <t xml:space="preserve">Verificación diciembre 31/2020: 
</t>
    </r>
    <r>
      <rPr>
        <sz val="10"/>
        <rFont val="Arial"/>
        <family val="2"/>
      </rPr>
      <t xml:space="preserve">Se evidenciaron las Auditorías de Desempeño Cód 38 y 39 adelantadas a la Secretaría Distrital de la Mujer, para las cuales se validaron en comité técnico 17 hallazgos administrativos, de los cuales 10 tienen incidencia disciplinaria y 5 tienen incidencia fiscal, los que una vez analizados, según lo registrado en las actas de comité técnico N°14 del 28 de octubre y N°20 del 22 de diciembre 2020, cumplieron con los atributos de condición, criterio, causa y efecto. 
En cuanto a los formatos diligenciados conforme al memorando de asignación de las auditorias, se constató que la Directora Sectorial, el gerente y los siete (7) auditores asignados diligenciaran y firmaran en debida forma, completa y oportunamente las declaraciones de independencia y conflicto de intereses, para adelantar sus labores ante este sujeto de control, Secretaria Distrital de la Mujer. Con lo anterior, la Dirección Sector Equidad y Género dio cumplimiento a las acciones propuestas para el presente riesgo durante el 2020; por lo cual, se mitiga para la vigencia en mención. 
</t>
    </r>
  </si>
  <si>
    <r>
      <rPr>
        <b/>
        <sz val="10"/>
        <rFont val="Arial"/>
        <family val="2"/>
      </rPr>
      <t xml:space="preserve">Verificación diciembre 31/2020: 
</t>
    </r>
    <r>
      <rPr>
        <sz val="10"/>
        <rFont val="Arial"/>
        <family val="2"/>
      </rPr>
      <t>Se tomó como muestra la Auditoría de Desempeño, ciclo 3 con código No 179, adelantada al Fondo de Desarrollo Local la Candelaria, a realizarse en el periodo comprendido entre el 30 de septiembre al 31 de diciembre del 2020, evidenciando en el "acta de comité técnico para la aprobación de informes preliminares..." realizada de forma virtual el día 14 de diciembre 2020, en el numeral 3 - Revisar y aprobar forma y fondo los informes preliminares de auditoria de desempeño, que se estableció como seguimiento de la acción, la frase " ... así mismo se evidencia la realización de los ajustes y correcciones solicitados, en cumplimiento de los atributos de condición, criterio, causa, efecto...".
Así mismo, se verificó que mediante sigespro No 3-2020-27060 de fecha 11 de septiembre, se realizó la asignación al grupo auditor conformado por gerente, tres funcionarios de planta y dos contratistas para un total de 6 funcionarios inicialmente, al realizar el cruce con el informe preliminar y final se determinó el apoyo adicional de un técnico , un contratista, el director, el subdirector y un asesor, para un total de 11 declaraciones de independencia validadas en el aplicativo trazabilidad, las cuales cumplían con los parámetros encomendados. 
Por lo anterior, el riesgo se mitiga para la vigencia 2020.</t>
    </r>
  </si>
  <si>
    <r>
      <rPr>
        <b/>
        <sz val="10"/>
        <rFont val="Arial"/>
        <family val="2"/>
      </rPr>
      <t>Verificación diciembre 31/2020:</t>
    </r>
    <r>
      <rPr>
        <sz val="10"/>
        <rFont val="Arial"/>
        <family val="2"/>
      </rPr>
      <t xml:space="preserve"> 
De acuerdo con la información suministrada por la Subdirección de Contratación, al 17/12/2020 se realizaron 623 solicitudes de contratación en la Entidad, en atención a lo previsto en el PAA 2020, las cuales que fueron objeto de verificación por parte de esta subdirección. </t>
    </r>
    <r>
      <rPr>
        <sz val="10"/>
        <color rgb="FF383838"/>
        <rFont val="Arial"/>
        <family val="2"/>
      </rPr>
      <t xml:space="preserve">
</t>
    </r>
    <r>
      <rPr>
        <sz val="10"/>
        <rFont val="Arial"/>
        <family val="2"/>
      </rPr>
      <t xml:space="preserve">Para el caso, </t>
    </r>
    <r>
      <rPr>
        <sz val="10"/>
        <color rgb="FF383838"/>
        <rFont val="Arial"/>
        <family val="2"/>
      </rPr>
      <t>s</t>
    </r>
    <r>
      <rPr>
        <sz val="10"/>
        <rFont val="Arial"/>
        <family val="2"/>
      </rPr>
      <t xml:space="preserve">e evidenció que como resultado de revisiones realizadas al proceso precontractual en la Entidad, la Subdirección de Contratación mediante los correos electrónicos del 01/10/2020 y 03/09/2020,  solicitó ajustes a los Estudios Previos correspondiente al Mantenimiento de Plantas Eléctricas y UPS, y a la contratación de Purificadores de Agua. 
De igual forma, a través de Memorando Radicado No. 3-2020- 31206 del 04/11/2020, la Subdirección de Contratación, solicitó a la Dirección Administrativa y Financiera el ajuste a los Estudios Previos de la contratación del servicio de diseño e impresión de calendarios de escritorio para el año 2021, relacionados en el PIGA, una vez que fue realizada su respectiva revisión.
Teniendo en cuenta que la acción implementada, permitió mantener controlado el riesgo, éste se mitiga. 
 </t>
    </r>
    <r>
      <rPr>
        <b/>
        <sz val="10"/>
        <rFont val="Arial"/>
        <family val="2"/>
      </rPr>
      <t xml:space="preserve">
</t>
    </r>
  </si>
  <si>
    <t>1)Pérdida de recursos públicos, por falta de objetividad en la ejecución y seguimiento del proceso auditor.
2)Incurrir en sanciones legales por no aplicación de las normas.
3)Afectación de la Imagen de la Contraloría de Bogotá.</t>
  </si>
  <si>
    <r>
      <rPr>
        <b/>
        <sz val="10"/>
        <rFont val="Arial"/>
        <family val="2"/>
      </rPr>
      <t>Educación:
Seguimiento diciembre 31/2020:</t>
    </r>
    <r>
      <rPr>
        <sz val="10"/>
        <rFont val="Arial"/>
        <family val="2"/>
      </rPr>
      <t xml:space="preserve"> 
a) Dirección Educación - Diciembre: Se validaron en comité técnico - registro Actas para 88 hallazgos fiscales correspondientes a las 11 Auditorias programadas y finalizadas, los cuales mediante revisión y aprobación en actas de comité técnico, cumplieron con los atributos para ser trasladados a la Dirección de Responsabilidad Fiscal. Se reportaron 233 hallazgos administrativos, 194 hallazgos disciplinarios de los cuales 88 son hallazgos fiscales.
b) Dirección Educación - Diciembre: Sé cumplió por parte de los Auditores, el Nivel Directivo y los Contratistas con el diligenciamiento de la "Declaración de independencia y conflicto de intereses", en cada auditoría prevista en el PAD. Se firmaron un total de 68 declaraciones, las cuales se encuentran subidas en trazabilidad para cada una de las auditorias.</t>
    </r>
  </si>
  <si>
    <r>
      <rPr>
        <b/>
        <sz val="10"/>
        <rFont val="Arial"/>
        <family val="2"/>
      </rPr>
      <t xml:space="preserve">Hacienda:
Seguimiento diciembre 31/2020: </t>
    </r>
    <r>
      <rPr>
        <sz val="10"/>
        <rFont val="Arial"/>
        <family val="2"/>
      </rPr>
      <t xml:space="preserve">
a) Se validaron en comité técnico  117 hallazgos administrativos, los cuales  cumplieron con los atributos, de los cuales 68 fueron con incidencia disciplinaria y 18 fiscales.
b) Sé cumplió por parte de los Auditores, el Nivel Directivo y los Contratistas con el diligenciamiento de la "Declaración de independencia y conflicto de                              intereses", en cada auditoría prevista en el PAD. Se firmaron un total de142, las cuales se encuentran subidas en trazabilidad. </t>
    </r>
  </si>
  <si>
    <r>
      <rPr>
        <b/>
        <sz val="10"/>
        <rFont val="Arial"/>
        <family val="2"/>
      </rPr>
      <t xml:space="preserve">Integración Social:
Seguimiento diciembre 31/2020: </t>
    </r>
    <r>
      <rPr>
        <sz val="10"/>
        <rFont val="Arial"/>
        <family val="2"/>
      </rPr>
      <t xml:space="preserve">
1) Se validaron en comité técnico 229 hallazgos administrativos, los cuales  cumplieron con los atributos.  De este total tienen 27 incidencia fiscal y 86 alcance disciplinario. En el último cuatrimestre se validaron 101 observaciones.
2) Sé cumplió por parte de los Auditores, el Nivel Directivo y los Contratistas con el diligenciamiento de la "Declaración de independencia y conflicto de intereses", en cada auditoría prevista en el PAD. Se firmaron un total de 133, las cuales se encuentran subidas en el aplicativo trazabilidad. En el último cuatrimestre se suscribieron 48</t>
    </r>
  </si>
  <si>
    <t>1. Responsable</t>
  </si>
  <si>
    <t>3. Propósito</t>
  </si>
  <si>
    <t>PEEPP - Estudios de Economía y Política Publica</t>
  </si>
  <si>
    <t>Sesgar intencionalmente el análisis de la información en la elaboración de los informes obligatorios, estudios estructurales y pronunciamientos del PEEPP, para favorecer a un tercero.</t>
  </si>
  <si>
    <t>(Cantidad de reuniones de seguimiento realizadas a los productos programados en el PAE/Reuniones de seguimiento programadas a los productos planificados en el PAE)/100</t>
  </si>
  <si>
    <r>
      <t xml:space="preserve">Verificación diciembre 31/2020: 
</t>
    </r>
    <r>
      <rPr>
        <sz val="10"/>
        <rFont val="Arial"/>
        <family val="2"/>
      </rPr>
      <t xml:space="preserve">Teniendo como base el Plan anual de estudios -PAE se tomó para  la verificación de esta acción una muestra de ellos; para lo cual, se revisaron las siguientes actas de mesa de trabajo llevadas a cabo de forma remota en las que consta el seguimiento efectuado por las Subdirecciones responsables de los respectivos informes y/o estudios en la vigencia 2020.
De la Subdirección de Estudios Económicos y Fiscales
• Informe  estudio estructural "Estado de la salud mental en el Distrito Capital. PAE 2020", actas de mesa de trabajo: N° 1 de agosto12 de 2020, N°2 de septiembre 30 de 2020, N°3 de noviembre 06 de 2020 ,  N°4  de  diciembre 09 de 2020
• informe Informe  estudio estructural " POT ¿Para dónde va la planificación urbana en Bogotá D.C.?" acta de seguimiento: N° 1 de octubre 14 de 2020; acta de mesa de trabajo: N°2 de noviembre 12 de 2020, N°3 de  diciembre 10 de 2020.
• Informe Obligatorio “Estado de los Recursos Naturales y del Ambiente de Bogotá D.C”. actas de seguimiento: N° 1 de septiembre 16 de 2020, N°2 de octubre 2 de 2020;  actas de mesa de trabajo:  N°3 de 04/11/2020 y  N°4  de  11/12/2020
De la Subdirección de Estadísticas y Análisis Presupuestal y Financiero
• Informe obligatorio "Estado de las Finanzas Públicas del Distrito Capital. Vigencia 2019." actas de seguimiento: N°1 de enero 29 de 2020, N°2 de julio 28 de 2020, N°09 noviembre de 2020.
• Pronunciamiento “Proyecto de Presupuesto vigencia 2021 del D.C”, Planilla de seguimiento de noviembre 23 de 2020.
De la Subdirección de Evaluación de Políticas Públicas
• Estudio estructural “Evolución de las políticas públicas sectoriales en el D.C." planillas de seguimiento de fechas: enero 27; marzo 26, abril 30, mayo 28, julio  30, septiembre 24, octubre 29 de 2020
• Producto obligatorio " Evaluación de los resultados de la Gestión Fiscal y del Plan de Desarrollo de la Administración Distrital - INGED ",  planillas de seguimiento de fechas: mayo 28 de 2020; junio 25 de 2020, julio 30 de 2020,  agosto 27 de 2020, septiembre 24 de 2020, octubre 29 de 2020, esta ultima sin firma
• Pronunciamiento” Plan de Desarrollo 2016-2020 “Bogotá mejor para Todos” para este  Pronunciamiento se observaron las planillas de seguimiento realizadas en la presente vigencia: febrero 27,  marzo 26; abril 30, mayo 28, julio 30, agosto 27, septiembre 24 y octubre 30 de 2020. 
</t>
    </r>
  </si>
  <si>
    <t>La revisión de las actas y planillas de seguimiento tomadas en la presente muestra; permite evidenciar el seguimiento efectuado por el Proceso a la elaboración de los obligatorios, estudios estructurales y pronunciamientos; lo cual permitió mantener controlado el riesgo identificado y por tanto el mismo se considera mitigado en la presente vigencia.
Se recomienda que se constate que los mecanismos de seguimiento empleados (planillas y/o actas) se encuentren debidamente firmadas, ya que una de las planillas  carecía de firma del subdirector</t>
  </si>
  <si>
    <t>Sensibilizar y socializar los principios, valores y ética del sector público, así como el acatamiento de las normas y jurisprudencia que regulan los PRF.</t>
  </si>
  <si>
    <r>
      <rPr>
        <b/>
        <sz val="10"/>
        <rFont val="Arial"/>
        <family val="2"/>
      </rPr>
      <t>Seguimiento diciembre 31/2020:</t>
    </r>
    <r>
      <rPr>
        <sz val="10"/>
        <rFont val="Arial"/>
        <family val="2"/>
      </rPr>
      <t xml:space="preserve"> 
El día 15 de diciembre 2020, se realizó de manera virtual, por la plataforma Teams, la jornada de sensibilización en aplicación de principios, valores, ética, marco normativo relacionado con PRF, con énfasis en  “TEMAS PROCESALES Y EVALUACIÓN DE LA AUDITORÍA GENERAL DE LA REPÚBLICA” dirigida a todos funcionarios de la Dirección de Responsabilidad Fiscal  y contratistas. 
</t>
    </r>
    <r>
      <rPr>
        <b/>
        <sz val="10"/>
        <rFont val="Arial"/>
        <family val="2"/>
      </rPr>
      <t xml:space="preserve">
</t>
    </r>
    <r>
      <rPr>
        <sz val="10"/>
        <rFont val="Arial"/>
        <family val="2"/>
      </rPr>
      <t xml:space="preserve">
</t>
    </r>
    <r>
      <rPr>
        <b/>
        <sz val="10"/>
        <rFont val="Arial"/>
        <family val="2"/>
      </rPr>
      <t/>
    </r>
  </si>
  <si>
    <r>
      <t xml:space="preserve">Verificación diciembre 31/2020: 
</t>
    </r>
    <r>
      <rPr>
        <sz val="10"/>
        <rFont val="Arial"/>
        <family val="2"/>
      </rPr>
      <t xml:space="preserve">Se evidenció Acta No. 31 del 15/12/2020 de  reunión virtual realizada a través de la Plataforma Teams por la Dirección de Responsabilidad Fiscal y Jurisdicción Coactiva (DRFJC), en la cual se desarrolló el objetivo </t>
    </r>
    <r>
      <rPr>
        <i/>
        <sz val="10"/>
        <rFont val="Arial"/>
        <family val="2"/>
      </rPr>
      <t xml:space="preserve">"Adelantar la Jornada de Sensibilización en aplicación de principios y valores, ética  marco normativo alineado con aspectos procesales y evaluación de la Auditoria General de la República-AGR...", </t>
    </r>
    <r>
      <rPr>
        <sz val="10"/>
        <rFont val="Arial"/>
        <family val="2"/>
      </rPr>
      <t xml:space="preserve">la actividad  estuvo dirigida a funcionarios de la DRFJC. </t>
    </r>
    <r>
      <rPr>
        <i/>
        <sz val="10"/>
        <rFont val="Arial"/>
        <family val="2"/>
      </rPr>
      <t xml:space="preserve"> </t>
    </r>
    <r>
      <rPr>
        <sz val="10"/>
        <rFont val="Arial"/>
        <family val="2"/>
      </rPr>
      <t xml:space="preserve"> 
Dado que la acción implementada, permitió mantener controlado el riesgo, éste se Mitiga.</t>
    </r>
    <r>
      <rPr>
        <b/>
        <sz val="10"/>
        <rFont val="Arial"/>
        <family val="2"/>
      </rPr>
      <t xml:space="preserve">
</t>
    </r>
  </si>
  <si>
    <t>Tecnológicos</t>
  </si>
  <si>
    <t>PGTI  - Gestión de Tecnologías de la Información</t>
  </si>
  <si>
    <t>Subdirección
de contratación</t>
  </si>
  <si>
    <r>
      <rPr>
        <b/>
        <sz val="10"/>
        <rFont val="Arial"/>
        <family val="2"/>
      </rPr>
      <t xml:space="preserve">Cultura:
Seguimiento diciembre 31/2020: </t>
    </r>
    <r>
      <rPr>
        <sz val="10"/>
        <rFont val="Arial"/>
        <family val="2"/>
      </rPr>
      <t xml:space="preserve">
1) Hallazgos que cumplen con los atributos: 169 Activos, 124 disciplinarios, 16 penales 32 fiscales $10.271.107.064,oo.
AR SCRD 8 administrativos, 7 disciplinarios, 1 penal y 1 fiscal $6.590.107.178.
AR IDRD 36 Adtivos, 33 disciplinarios, 2 penales, 5 Fiscales $2.197.184.941,64.
AR IDARTES 39 Adtivos, 30 disciplinarios, 9 penales, 14 fiscales $309.103.513,97.
*Visita fiscal IDRD 2 Adtivos, 2 disciplinarios, 1 penal.
AR Canal Capital 13 Adtivos, 12 disciplinarios, 2 penales, 3 fiscales $19.244.958.
AR FUGA: 16 Adtivos, 8 disciplinarios, 1 penal, 3 fiscales $ 323.883.090.
AR IDPC: 25 Adtivos, 14 disciplinarios, 3 fiscales $232.359.620. 
AR OFB: 14 Adtivos, 9 disciplinarios, 1 penal, 2 fiscales $ 584.725.880.
AD IDRD: 10 Adtivos, 7 disciplinarios, 1 fiscales $14.497.882.
AD SCRD: 8 Adtivos, 4 disciplinarios.
2) Total Declaraciones Independencia al 31 de diciembre del 2020 = 117:
AR SDCRD = 10
AR IDRD   = 19
AR IDARTES = 14
VISITA FISCAL IDRD = 5
AR CANAL CAPITAL = 12
AR FUGA = 12
AR IDPC = 12
AR OFB = 11
AD IDRD = 11
AD SCRD = 11</t>
    </r>
  </si>
  <si>
    <t xml:space="preserve">Subcomponente 2
Dialogo de Doble Vía con la Ciudadanía y sus Organizaciones </t>
  </si>
  <si>
    <r>
      <rPr>
        <b/>
        <sz val="10"/>
        <color theme="1"/>
        <rFont val="Arial"/>
        <family val="2"/>
      </rPr>
      <t xml:space="preserve">Seguimiento diciembre 31/2020:
</t>
    </r>
    <r>
      <rPr>
        <sz val="10"/>
        <color theme="1"/>
        <rFont val="Arial"/>
        <family val="2"/>
      </rPr>
      <t xml:space="preserve">La Dirección de TIC durante la vigencia 2020 mantuvo actualizada la página web mediante la publicación oportuna de las 142 solicitudes de publicación en la página web e intranet de la Entidad, de los productos generados en los procesos misionales, como medio para que la ciudadanía como destinatario de la gestión fiscal conozca los resultados de la Entidad. La discriminación mensual de las solicitudes atendidas para el tercer cuatrimestre es el siguiente:
Septiembre: 24
Octubre: 23
Noviembre: 13
Diciembre : 8
El porcentaje de avance de esta actividad corresponde al 100%. </t>
    </r>
    <r>
      <rPr>
        <b/>
        <sz val="10"/>
        <color theme="1"/>
        <rFont val="Arial"/>
        <family val="2"/>
      </rPr>
      <t xml:space="preserve">
</t>
    </r>
  </si>
  <si>
    <r>
      <rPr>
        <b/>
        <sz val="10"/>
        <rFont val="Arial"/>
        <family val="2"/>
      </rPr>
      <t xml:space="preserve">Verificación diciembre 31/2020: 
</t>
    </r>
    <r>
      <rPr>
        <sz val="10"/>
        <rFont val="Arial"/>
        <family val="2"/>
      </rPr>
      <t>Se observó que fue acogida la recomendación efectuada por la OCI, en la verificación al PAAC con corte a agosto 31/2020, en tal sentido con memorando N° 3-2020-26334 del 23/09/2020 fue presentado por la Dirección de Participación Ciudadana y Desarrollo local a la Dirección de Planeación la solicitud  de actualización de documentos en lo que corresponde al Plan Anticorrupción 2020, se solicito: Modificar la actividad “Desarrollar 150 acciones de formación”, la meta o producto y el indicador para que la nueva versión quede de la siguiente manera:
 Descripción de la actividad: “Desarrollar 200 acciones de formación”
 Meta o producto: 200.</t>
    </r>
    <r>
      <rPr>
        <sz val="10"/>
        <color rgb="FFFF0000"/>
        <rFont val="Arial"/>
        <family val="2"/>
      </rPr>
      <t xml:space="preserve">
</t>
    </r>
    <r>
      <rPr>
        <sz val="10"/>
        <rFont val="Arial"/>
        <family val="2"/>
      </rPr>
      <t>Como evidencia del cumplimiento de esta actividad se revisó el formato de Control de actividades en Excel denominado “Formato para el Reporte de Actividades Ejecutadas de Participación Ciudadana", en este se observó que respecto a las acciones de formación se desarrollaron  a 31 de diciembre de 2020, se realizaron 202 acciones de formación distribuidos así: 11  conversatorios, con la participación de 589 asistentes; 164 talleres con la participación de 8843 asistentes; 811 foros con la participación de 149 asistentes; 14 cursos con la participación de 384 asistentes y 5 conferencias con la participación de 175 asistentes .
Por lo anterior, se evidencia el cumplimiento de la actividad programada respecto a la meta planteada del 101%.</t>
    </r>
    <r>
      <rPr>
        <sz val="10"/>
        <color rgb="FFFF0000"/>
        <rFont val="Arial"/>
        <family val="2"/>
      </rPr>
      <t xml:space="preserve">
</t>
    </r>
  </si>
  <si>
    <t>Verificación diciembre 31/2020: 
Se observó que fue acogida la recomendación efectuada por la OCI, en la verificación al PAAC con corte a agosto 31/2020, en tal sentido con memorando N° 3-2020-26334 del 23/09/2020 fue presentado por la Dirección de Participación Ciudadana y Desarrollo local a la Dirección de Planeación la solicitud  de actualización de documentos, en lo que corresponde al Plan Anticorrupción 2020, se solicito: modificar la actividad “Desarrollar 550 acciones de diálogo con la comunidad” y la fórmula del indicador para que la nueva versión quede de la siguiente manera:
 Actividad: “Desarrollar 300 acciones de diálogo con la comunidad.”
 Fórmula del indicador: “Nº de acciones de diálogo con la comunidad ejecutadas
*100/ Total de acciones de diálogo con la comunidad programadas. (300)”
Fue constatado en el formato Control de actividades en Excel denominado “Formato para el Reporte de Actividades Ejecutadas de Participación Ciudadana” que a diciembre 31 de 2020 se realizaron las siguientes acciones de diálogo: 
Reunión local de control social, 151  con la asistencia de 2369 participantes; mesas (ciudadanas, interinstitucional, temáticas, seguimiento y otros), 46 con la asistencia de 782 participantes; elección e interacción con las contralorías estudiantiles, 31 con la asistencia de 1013 participantes; socialización de los documentos de la planeación del proceso auditor, 26 con la asistencia de 432 participantes; divulgación de resultados de gestión del proceso auditor y de los informes, estudios y/o pronunciamientos, 22 con la asistencia de 357 participantes; acompañamiento a revisión de contratos, 14 con la asistencia de 158 participantes; inspección a terreno, 13 con la asistencia de 213 participantes; Redes sociales ciudadanas, 9 con la asistencia de 810 participantes y rendición de cuentas 5 con la asistencia de 1654 participantes.
En total se  llevaron a cabo 317 acciones de diálogo en las que  participaron 7788  personas; es decir se cumplió con el  total de acciones programadas.</t>
  </si>
  <si>
    <t>Subcomponente 4
Evaluación y Retroalimentación a la Gestión Institucional</t>
  </si>
  <si>
    <r>
      <rPr>
        <b/>
        <sz val="10"/>
        <rFont val="Arial"/>
        <family val="2"/>
      </rPr>
      <t xml:space="preserve">Verificación diciembre 31/2020: 
</t>
    </r>
    <r>
      <rPr>
        <sz val="10"/>
        <rFont val="Arial"/>
        <family val="2"/>
      </rPr>
      <t>En la verificación realizada con corte a agosto 31/2020, la actividad se dio por cumplida. Sin embargo, se observó que se efectuó  el  5 de noviembre de 2020  la rendición de rendición de cuentas "una Contraloría aliada con Bogotá" donde se presentó a la Ciudadanía y a la Sociedad Civil de la ciudad, los resultados de la gestión adelantada por la Contraloría de Bogotá D.C. en la vigencia 2020.</t>
    </r>
    <r>
      <rPr>
        <sz val="10"/>
        <color rgb="FFFF0000"/>
        <rFont val="Arial"/>
        <family val="2"/>
      </rPr>
      <t xml:space="preserve">
</t>
    </r>
  </si>
  <si>
    <r>
      <t xml:space="preserve">Verificación diciembre 31/2020: 
</t>
    </r>
    <r>
      <rPr>
        <sz val="10"/>
        <rFont val="Arial"/>
        <family val="2"/>
      </rPr>
      <t xml:space="preserve">Se evidenció Acta No. 4 del 30/10/2020 (Video llamada), Acta No. 5 del 30/11/2020 (Video llamada) y Acta No. 6 del 10/12/2020 (Video llamada) de la Dirección de Apoyo al Despacho - Centro de Atención al Ciudadano que da cuenta de la verificación que se realizó al link "Atención al Ciudadano", dispuesto en la página web de la Entidad; donde se deja constancia de revisiones y seguimientos a la actualización de este este link, mencionándose para el caso que el ítem referente a como presentar una PQRs se encuentra funcionando debidamente (Usuario Nuevo, Usuario Registrado y Usuario Anónimo); igualmente se incluye en acta, un demo ilustrativo de funcionamiento  para presentar PQR, a través del Formulario Electrónico de Solicitud de Información y se revisa contenido de como presentar una solicitud de información pública por el Portal Web de la Contraloría de Bogotá D.C.   </t>
    </r>
  </si>
  <si>
    <t xml:space="preserve">Tal y como se indicó en el informe de la verificación al PAAC, con corte al 31/08/2020 producido por la Oficina de Control Interno y el cual fue comunicado a los responsables de actividades del PAAC, la verificación remitida incluyó además de la Matriz en Excel, un documento en Word adicional con observaciones a lo encontrado durante dicha verificación; sin embargo, debido a que persiste lo que en su momento fue observado en esta nueva verificación, se reitera lo anotado con respecto a que  se debe verificar y constatar que en el reporte que se realice al seguimiento de las actividades del PAAC, se registre correctamente lo referente a la "Fecha de aprobación o modificación", solicitada en el formato "Formulación, seguimiento y Monitoreo al Plan Anticorrupción y de Atención al Ciudadano - PAAC", dado que la misma hace alusión a la fecha del 31/12/2020 y está en realidad corresponde es a la fecha del 02/11/2020.
Se debe constatar que el reporte del seguimiento se realice en la versión actualizada del documento de PAAC, dado que éste seguimiento fue reportado en la  versión 2.0 y la vigente corresponde es a la versión 3.0 publicada.
De igual forma, en los registros o actas que dan cuenta de la revisión que se realice del Link de "Atención al Ciudadano", debe quedar claramente consignado lo evidenciado con respecto a los ítems que hacen parte del mismo, esto es: "Sede Principal", "Puntos de Atención", "PQR", "Carta de Trato Digno" y "Acceso de Datos Abiertos", de forma tal que ello permita concluir lo correspondiente alrededor de lo encontrado en cada aspecto.  </t>
  </si>
  <si>
    <r>
      <t xml:space="preserve">Seguimiento diciembre 31/2020:
</t>
    </r>
    <r>
      <rPr>
        <sz val="10"/>
        <color theme="1"/>
        <rFont val="Arial"/>
        <family val="2"/>
      </rPr>
      <t>Tomando como base la planta a 31 de diciembre de 2020  (1010 empleados) el 10% de los empleados corresponde a 101 personas.
En ese contexto, el cumplimiento a esta actividad se dio con las siguientes acciones de formación:
1. “Curso vocación de servicio, valores, empatía y atención al usuario”, se realizó el 21 de febrero 2020 con una intensidad de 8 horas, y se impartió a 25 empleados de cargos del nivel técnico. (ID 359) (Anexo 2)
2. “Seminario de servicio y atención al usuario”, se realizó el jueves 4 de abril de 2020 de manera virtual con una intensidad de 8 horas y con la participación de 43 servidores. (ID 358) (Anexo 3)
3. Curso Atención Incluyente Contraloría de Bogotá D.C. - Nivel Técnico - 8 Horas, se realizó el 28 de febrero de 2020 y participaron 15 servidores (ID 385) (Anexo 4)
4. Curso Atención Incluyente Contraloría de Bogotá D.C. - Nivel Directivo - 2 Horas, se realizó el 29 de mayo de 2020 y participaron 22 servidores (ID 386) (Anexo 5)
De acuerdo con lo anterior, el  número de funcionarios capacitados es de 105 (cupos), sin embargo como algunos servidores han participado en varias capacitaciones, el número real de funcionarios capacitados es de 98, lo que corresponde al 97% de porcentaje alcanzado en este indicador, (se anexa reporte total de asistentes a los cursos (anexo 6 ).</t>
    </r>
  </si>
  <si>
    <r>
      <t xml:space="preserve">
</t>
    </r>
    <r>
      <rPr>
        <b/>
        <sz val="10"/>
        <color theme="1"/>
        <rFont val="Arial"/>
        <family val="2"/>
      </rPr>
      <t>Seguimiento diciembre 31/2020.</t>
    </r>
    <r>
      <rPr>
        <sz val="10"/>
        <color theme="1"/>
        <rFont val="Arial"/>
        <family val="2"/>
      </rPr>
      <t xml:space="preserve">  El día 03 de diciembre de 2020, se reunieron los funcionarios del Centro de Atención al Ciudadano - encargados de la recepción, control y seguimiento a los derechos de petición, quejas y reclamos - con el fin de recibir capacitación y actualización sobre normatividad, aplicación del procedimiento y novedades en el trámite que se adelanta a través del Sistema SIGESPRO. Esta actividad fue liderada por el Coordinador del Centro de Atención al Ciudadano. 
</t>
    </r>
  </si>
  <si>
    <r>
      <t xml:space="preserve">Verificación diciembre 31/2020: 
</t>
    </r>
    <r>
      <rPr>
        <sz val="10"/>
        <color theme="1"/>
        <rFont val="Arial"/>
        <family val="2"/>
      </rPr>
      <t xml:space="preserve">Se observó que el 03/12/2020, se llevó a cabo la  "Capacitación Procedimiento y Trámite PQR" que fue realizada en el Centro de Atención la Ciudadano de la Contraloría de Bogotá D.C., actividad la cual contó con la participación de un total de 5 servidores públicos de la Entidad, según el registro de asistencia que fue tramitado, de las dependencias de Apoyo al Despacho y Dirección de Apoyo al Despacho - Centro de Atención al Ciudadano.     </t>
    </r>
  </si>
  <si>
    <t>Tal y como se indicó en el informe de la verificación al PAAC, con corte al 31/08/2020 producido por la Oficina de Control Interno y el cual fue comunicado a los responsables de actividades del PAAC, la verificación remitida incluyó además de la Matriz en Excel, un documento en Word adicional con observaciones a lo encontrado durante dicha verificación; sin embargo, debido a que persiste lo que en su momento fue observado en esta nueva verificación, se reitera lo anotado con respecto a que  se debe verificar y constatar que en el reporte que se realice al seguimiento de las actividades del PAAC, se registre correctamente lo referente a la "Fecha de aprobación o modificación", solicitada en el formato "Formulación, seguimiento y Monitoreo al Plan Anticorrupción y de Atención al Ciudadano - PAAC", dado que la misma hace alusión a la fecha del 31/12/2020 y está en realidad corresponde es a la fecha del 02/11/2020.
Se debe constatar que el reporte del seguimiento se realice en la versión actualizada del documento de PAAC, dado que éste seguimiento fue reportado en la  versión 2.0 y la vigente corresponde a la versión 3.0 publicada.</t>
  </si>
  <si>
    <t xml:space="preserve">Verificación diciembre 31/2020: 
La realización del Informe de Sostenibilidad con Metodología Estándares GRI vigencia 2019 de la Contraloría de Bogotá  D.C., estuvo enmarcada dentro del Cronograma de Actividades Pacto Global 2020 que con tal propósito fue elaborado en la Entidad,  evidenciándose en la continuidad de la ejecución de actividades tendientes a dar cumplimiento a la adhesión a la iniciativa del Pacto Global de las Naciones Unidas en la vigencia 2020, lo siguiente:
1. Cronograma de actividades previstas por la Entidad para la elaboración del Informe de Sostenibilidad  vigencia 2019, ajustado a 5 actividades, las cuales giraron alrededor del Diseño del Plan de Trabajo, Conformación del Grupo de Trabajo que asegure la participación de las áreas involucradas con asignación de los funcionarios capacitados para dicho ejercicio, Ejecución del Plan de Trabajo, Realización de actividades de verificación por la Oficina de Control Interno y Presentación de la Versión de Informe Preliminar; dicho ajuste en el cronograma de actividades para éste informe fue objeto de análisis del Equipo de Pacto Global de la Entidad que se encuentra asignado al Despacho de la Contralora Auxiliar, tal como consta en Acta No. 21 del 25/11/2020 de la reunión realizada a través de la Plataforma Team, ajuste en el cronograma que fue dado a conocer al Despacho de la Contralora Auxiliar mediante correo electrónico institucional del 09/12/2020. Así mismo, se observó que por medio de Memorandos Radicado No. 3-2020-35187 del 11/12/2020, se informó a la Dirección Técnica de Planeación (DTP) y a la Oficina Asesora de Comunicaciones (OAC), sobre el ajuste en el cronograma de actividades tendientes a la elaboración de éste informe, llegándose entonces a la presentación del Informe en versión preliminar hasta el 15/12/2020,  recibiéndose respuesta según lo verificado, de la DTP y la de la OAC frente al ajuste realizado a dicho cronograma con respecto a la revisión técnica y la revisión del diseño del documento a través de Memorandos Radicados No. 3-2020-35716 del 16/12/2020 y No. 3-2020-35592 del 15/12/2020 de la DTP y la OAC, señalándose que la actividad se llevará a cabo en la vigencia 2021, una vez en todo caso se haga la revisión técnica.    
Así las cosas, como quiera que con anterioridad ya se había avanzado en la realización de actividades sobre el cronograma para la elaboración del Informe de Sostenibilidad  vigencia 2019 las cuales fueron evaluadas, se evidenció en la presente revisión, el desarrollo de las actividades restantes las cuales tuvieron lugar con respecto a:
-Resultados de las verificaciones efectuadas por la Oficina de Control Interno a los Informes de Sostenibilidad 2019 elaborados por cada proceso, para el caso fueron evidenciadas entre otras comunicaciones, las dirigidas al PVCGF Memorando Radicado No. 3-2020-30559 del 29/10/2020, al Proceso Gestión Administrativa y Financiera  Memorando Radicado No. 3-2020-30756 del 30/10/2020 al Proceso de Direccionamiento Estratégico Memorando Radicado No. 3-2020-29485 del 20/10/2020, al Proceso de Evaluación y Mejora Memorando Radicado No. 3-2020-31141 del 04/11/2020, al Proceso de  Responsabilidad Fiscal y Jurisdicción Coactiva Memorando Radicado No. 3- 2020-31153 del 04/11/2020, al Proceso de  Participación Ciudadana y Comunicación con Partes Interesadas Memorando Radicado No. 3-2020-29977 del 24/10/2020, al Proceso de Gestión de Tecnologías de la Información Memorando Radicado No. 3-2020-28450 del 09/10/2020 y al Proceso de Estudios de Economía y Políticas Publicas.
-Informe Preliminar de Sostenibilidad vigencia 2019, el cual fue remitido por la Contralora Auxiliar, a la Dirección Técnica de Planeación mediante Memorando Radicado No. No. 3-2020-35922 del 17/12/2020 para dar continuidad con la revisión técnica. 
2. Culminar la labor de ajuste y publicación del Informe de Sostenibilidad de la Entidad, vigencia 2018 - Adhesión a la Iniciativa de Pacto Global de las Naciones Unidas: Se evidenció, en la realización de la presente verificación, la ejecución de actividades concernientes a éste propósito, lo siguiente: Memorando Radicado No. 3-2020-12958 del 15/05/2020 correspondiente al envío realizado por la Contralora Auxiliar a la Oficina Asesora de Comunicaciones del Informe de Sostenibilidad vigencia 2018, mediante el cual se solicita la revisión al diseño del Informe, obteniéndose respuestas de tal requerimiento mediante correo institucional del 09/07/2020, Memorando Radicado No. 3-2020-18938 del 17/07/2020 a través del cual la Contralora Auxiliar solicitó autorización a la Contralora de Bogotá D.C. para la publicación del Informe de Sostenibilidad, vigencia 2018, en la página de Pacto Global de las Naciones Unidades, autorización que fue dada por medio de correo institucional del 03/08/2020.
Según lo constatado, el Informe de Sostenibilidad de la vigencia 2018 de la Contraloría de Bogotá D.C. se encuentra publicado en el link de acceso a la Página de las Naciones Unidas:
https://www.unglobalcompact.org/what-is-gc/participants/135215-CONTRALORIA-DE-BOGOTA-D-C-#company-information
Adicionalmente, tal como quedó consignada en el Acta No. 19 del 17/09/2020 que fue observada de la reunión realizada a través de la Plataforma Team, la actividad de publicación del Informe de Sostenibilidad de la vigencia 2018 de la Contraloría de Bogotá D.C. en la Página de las Naciones Unidas estuvo acompañada por Pacto Global Colombia.  
3. Se evidenciaron actas de mesas de trabajo de reuniones realizadas a través de la Plataforma Team correspondientes a éste último corte de la verificación, de la actividad transversal que quedó incluida en el cronograma de Pacto Global vigencia 2020, las cuales se llevaron a cabo dentro  proceso de elaboración del Informe de Sostenibilidad de la Entidad, así: Acta No. 19 del 17/09/2020, de la Publicación del Informe de Sostenibilidad vigencia 2018 en la Plataforma Pacto Global de la ONU, Acta No. 20 del 26/10/2020 del Seguimiento al proceso de Elaboración del Informe de Sostenibilidad Metodología - GRI vigencia 2019 - Estructura Informe de Sostenibilidad vigencia 2019, Acta No 21 del 25/11/2020 del Ajuste al Cronograma para la Elaboración y Consolidación del Informe de Sostenibilidad Metodología GRI  vigencia 2019 y el Acta No. 22 del 16/12/2020  Socialización Instrucciones de la Alta Dirección sobre la Política de Sostenibilidad a definir e implementar en la Entidad en la vigencia 2021.     
Además de lo anterior, se observaron registros de reuniones de trabajo del Equipo de Pacto Global asignado al Despacho del Controlar Auxiliar, realizadas durante los meses de octubre, noviembre y diciembre de 2020, a través de la Plataforma Team, en las cuales según la información proporcionada por la Coordinadora de éste Equipo, se hizo seguimiento y control a las actividades desarrolladas en la Entidad para la elaboración del Informe de Sostenibilidad vigencia 2019, entre otros temas.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</si>
</sst>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7" x14ac:knownFonts="1">
    <font>
      <sz val="11"/>
      <color theme="1"/>
      <name val="Calibri"/>
      <family val="2"/>
      <scheme val="minor"/>
    </font>
    <font>
      <b/>
      <sz val="14"/>
      <color theme="1"/>
      <name val="Calibri"/>
      <family val="2"/>
      <scheme val="minor"/>
    </font>
    <font>
      <sz val="10"/>
      <name val="Arial"/>
      <family val="2"/>
    </font>
    <font>
      <sz val="12"/>
      <name val="Arial"/>
      <family val="2"/>
    </font>
    <font>
      <sz val="10"/>
      <color theme="1"/>
      <name val="Arial"/>
      <family val="2"/>
    </font>
    <font>
      <b/>
      <sz val="10"/>
      <color theme="1"/>
      <name val="Arial"/>
      <family val="2"/>
    </font>
    <font>
      <sz val="10"/>
      <color rgb="FF000000"/>
      <name val="Arial"/>
      <family val="2"/>
    </font>
    <font>
      <b/>
      <sz val="14"/>
      <color theme="1"/>
      <name val="Arial"/>
      <family val="2"/>
    </font>
    <font>
      <sz val="11"/>
      <color theme="1"/>
      <name val="Calibri"/>
      <family val="2"/>
      <scheme val="minor"/>
    </font>
    <font>
      <sz val="11"/>
      <color theme="1"/>
      <name val="Arial"/>
      <family val="2"/>
    </font>
    <font>
      <sz val="10"/>
      <color rgb="FFFF0000"/>
      <name val="Arial"/>
      <family val="2"/>
    </font>
    <font>
      <sz val="10"/>
      <color rgb="FFFF0000"/>
      <name val="Calibri"/>
      <family val="2"/>
      <scheme val="minor"/>
    </font>
    <font>
      <sz val="10"/>
      <name val="Calibri"/>
      <family val="2"/>
      <scheme val="minor"/>
    </font>
    <font>
      <b/>
      <sz val="10"/>
      <color indexed="10"/>
      <name val="Arial"/>
      <family val="2"/>
    </font>
    <font>
      <sz val="11"/>
      <name val="Calibri"/>
      <family val="2"/>
      <scheme val="minor"/>
    </font>
    <font>
      <sz val="9"/>
      <name val="Arial"/>
      <family val="2"/>
    </font>
    <font>
      <sz val="10"/>
      <color theme="1"/>
      <name val="Calibri"/>
      <family val="2"/>
      <scheme val="minor"/>
    </font>
    <font>
      <i/>
      <sz val="10"/>
      <name val="Arial"/>
      <family val="2"/>
    </font>
    <font>
      <b/>
      <sz val="9"/>
      <color theme="1"/>
      <name val="Arial"/>
      <family val="2"/>
    </font>
    <font>
      <b/>
      <sz val="11"/>
      <color theme="1"/>
      <name val="Calibri"/>
      <family val="2"/>
      <scheme val="minor"/>
    </font>
    <font>
      <sz val="11"/>
      <color rgb="FF000000"/>
      <name val="Calibri"/>
      <family val="2"/>
    </font>
    <font>
      <b/>
      <sz val="16"/>
      <name val="Calibri"/>
      <family val="2"/>
      <scheme val="minor"/>
    </font>
    <font>
      <b/>
      <sz val="10"/>
      <name val="Calibri"/>
      <family val="2"/>
      <scheme val="minor"/>
    </font>
    <font>
      <b/>
      <sz val="11"/>
      <name val="Arial"/>
      <family val="2"/>
    </font>
    <font>
      <b/>
      <sz val="10"/>
      <name val="Arial"/>
      <family val="2"/>
    </font>
    <font>
      <b/>
      <sz val="10"/>
      <color rgb="FFFF0000"/>
      <name val="Arial"/>
      <family val="2"/>
    </font>
    <font>
      <b/>
      <u/>
      <sz val="10"/>
      <name val="Arial"/>
      <family val="2"/>
    </font>
    <font>
      <b/>
      <sz val="9"/>
      <name val="Arial"/>
      <family val="2"/>
    </font>
    <font>
      <sz val="11"/>
      <name val="Arial"/>
      <family val="2"/>
    </font>
    <font>
      <b/>
      <sz val="14"/>
      <name val="Arial"/>
      <family val="2"/>
    </font>
    <font>
      <b/>
      <sz val="12"/>
      <name val="Arial"/>
      <family val="2"/>
    </font>
    <font>
      <sz val="8"/>
      <name val="Calibri"/>
      <family val="2"/>
      <scheme val="minor"/>
    </font>
    <font>
      <sz val="9"/>
      <color indexed="81"/>
      <name val="Tahoma"/>
      <family val="2"/>
    </font>
    <font>
      <b/>
      <sz val="9"/>
      <color indexed="81"/>
      <name val="Tahoma"/>
      <family val="2"/>
    </font>
    <font>
      <sz val="10"/>
      <color rgb="FF383838"/>
      <name val="Arial"/>
      <family val="2"/>
    </font>
    <font>
      <i/>
      <sz val="10"/>
      <color theme="1"/>
      <name val="Arial"/>
      <family val="2"/>
    </font>
    <font>
      <sz val="10"/>
      <color theme="5"/>
      <name val="Arial"/>
      <family val="2"/>
    </font>
  </fonts>
  <fills count="14">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theme="5" tint="0.59999389629810485"/>
        <bgColor indexed="64"/>
      </patternFill>
    </fill>
    <fill>
      <patternFill patternType="solid">
        <fgColor theme="2"/>
        <bgColor indexed="64"/>
      </patternFill>
    </fill>
  </fills>
  <borders count="2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style="thin">
        <color auto="1"/>
      </left>
      <right style="thin">
        <color auto="1"/>
      </right>
      <top/>
      <bottom/>
      <diagonal/>
    </border>
    <border>
      <left style="medium">
        <color auto="1"/>
      </left>
      <right/>
      <top/>
      <bottom/>
      <diagonal/>
    </border>
  </borders>
  <cellStyleXfs count="5">
    <xf numFmtId="0" fontId="0" fillId="0" borderId="0"/>
    <xf numFmtId="0" fontId="2"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cellStyleXfs>
  <cellXfs count="363">
    <xf numFmtId="0" fontId="0" fillId="0" borderId="0" xfId="0"/>
    <xf numFmtId="0" fontId="9" fillId="0" borderId="0" xfId="0" applyFont="1"/>
    <xf numFmtId="0" fontId="9" fillId="0" borderId="0" xfId="0" applyFont="1" applyBorder="1"/>
    <xf numFmtId="0" fontId="4" fillId="0" borderId="0" xfId="0" applyFont="1"/>
    <xf numFmtId="0" fontId="9" fillId="0" borderId="0" xfId="0" applyFont="1" applyAlignment="1">
      <alignment vertical="center"/>
    </xf>
    <xf numFmtId="0" fontId="0" fillId="0" borderId="0" xfId="0" applyAlignment="1">
      <alignment vertical="center"/>
    </xf>
    <xf numFmtId="0" fontId="4" fillId="0" borderId="0" xfId="0" applyFont="1" applyFill="1"/>
    <xf numFmtId="14" fontId="4" fillId="0" borderId="0" xfId="0" applyNumberFormat="1" applyFont="1" applyFill="1" applyBorder="1" applyAlignment="1">
      <alignment horizontal="center" vertical="center" wrapText="1"/>
    </xf>
    <xf numFmtId="0" fontId="2" fillId="2" borderId="5" xfId="0" applyFont="1" applyFill="1" applyBorder="1" applyAlignment="1">
      <alignment horizontal="justify" vertical="center" wrapText="1"/>
    </xf>
    <xf numFmtId="9" fontId="4" fillId="2" borderId="5" xfId="0" applyNumberFormat="1" applyFont="1" applyFill="1" applyBorder="1" applyAlignment="1">
      <alignment horizontal="center" vertical="center" wrapText="1"/>
    </xf>
    <xf numFmtId="0" fontId="4" fillId="2" borderId="5" xfId="0" applyFont="1" applyFill="1" applyBorder="1" applyAlignment="1">
      <alignment horizontal="justify"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justify" vertical="center" wrapText="1"/>
    </xf>
    <xf numFmtId="0" fontId="2" fillId="2" borderId="5" xfId="0" applyFont="1" applyFill="1" applyBorder="1" applyAlignment="1">
      <alignment horizontal="center" vertical="center"/>
    </xf>
    <xf numFmtId="0" fontId="11" fillId="2" borderId="5" xfId="0" applyFont="1" applyFill="1" applyBorder="1"/>
    <xf numFmtId="0" fontId="4" fillId="2" borderId="5" xfId="0" applyFont="1" applyFill="1" applyBorder="1"/>
    <xf numFmtId="0" fontId="10" fillId="2" borderId="5" xfId="0" applyFont="1" applyFill="1" applyBorder="1" applyAlignment="1">
      <alignment horizontal="justify" vertical="center"/>
    </xf>
    <xf numFmtId="9" fontId="2" fillId="2" borderId="5" xfId="0" applyNumberFormat="1" applyFont="1" applyFill="1" applyBorder="1" applyAlignment="1">
      <alignment horizontal="center" vertical="center" wrapText="1"/>
    </xf>
    <xf numFmtId="0" fontId="16" fillId="2" borderId="5" xfId="0" applyFont="1" applyFill="1" applyBorder="1" applyAlignment="1">
      <alignment horizontal="center" vertical="center" wrapText="1"/>
    </xf>
    <xf numFmtId="14" fontId="2" fillId="2" borderId="5" xfId="0" applyNumberFormat="1" applyFont="1" applyFill="1" applyBorder="1" applyAlignment="1">
      <alignment horizontal="center" vertical="center"/>
    </xf>
    <xf numFmtId="14" fontId="15" fillId="2" borderId="5" xfId="0" applyNumberFormat="1"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8"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4" fontId="15" fillId="2" borderId="8" xfId="0" applyNumberFormat="1" applyFont="1" applyFill="1" applyBorder="1" applyAlignment="1">
      <alignment horizontal="center" vertical="center" wrapText="1"/>
    </xf>
    <xf numFmtId="0" fontId="2" fillId="2" borderId="8" xfId="0" applyFont="1" applyFill="1" applyBorder="1" applyAlignment="1">
      <alignment horizontal="justify" vertical="center" wrapText="1"/>
    </xf>
    <xf numFmtId="9" fontId="2" fillId="2" borderId="8" xfId="0" applyNumberFormat="1" applyFont="1" applyFill="1" applyBorder="1" applyAlignment="1">
      <alignment horizontal="center" vertical="center" wrapText="1"/>
    </xf>
    <xf numFmtId="14" fontId="2" fillId="2" borderId="8" xfId="0" applyNumberFormat="1" applyFont="1" applyFill="1" applyBorder="1" applyAlignment="1">
      <alignment horizontal="center" vertical="center" wrapText="1"/>
    </xf>
    <xf numFmtId="0" fontId="4" fillId="2" borderId="8" xfId="0" applyFont="1" applyFill="1" applyBorder="1" applyAlignment="1">
      <alignment horizontal="justify" vertical="center" wrapText="1"/>
    </xf>
    <xf numFmtId="0" fontId="4" fillId="2" borderId="2" xfId="0" applyFont="1" applyFill="1" applyBorder="1" applyAlignment="1">
      <alignment horizontal="center" vertical="center" wrapText="1"/>
    </xf>
    <xf numFmtId="0" fontId="6" fillId="2" borderId="2" xfId="0" applyFont="1" applyFill="1" applyBorder="1" applyAlignment="1">
      <alignment horizontal="justify" vertical="center" wrapText="1"/>
    </xf>
    <xf numFmtId="9" fontId="6" fillId="2" borderId="2"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6" fillId="2" borderId="8" xfId="0" applyFont="1" applyFill="1" applyBorder="1" applyAlignment="1">
      <alignment horizontal="justify" vertical="center" wrapText="1"/>
    </xf>
    <xf numFmtId="9" fontId="6" fillId="2" borderId="8" xfId="0" applyNumberFormat="1" applyFont="1" applyFill="1" applyBorder="1" applyAlignment="1">
      <alignment horizontal="center" vertical="center" wrapText="1"/>
    </xf>
    <xf numFmtId="14" fontId="6" fillId="2" borderId="8"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0" fontId="11" fillId="2" borderId="8" xfId="0" applyFont="1" applyFill="1" applyBorder="1"/>
    <xf numFmtId="0" fontId="2" fillId="0" borderId="0" xfId="1"/>
    <xf numFmtId="0" fontId="2" fillId="0" borderId="0" xfId="1" applyProtection="1"/>
    <xf numFmtId="0" fontId="24" fillId="7" borderId="5" xfId="1" applyFont="1" applyFill="1" applyBorder="1" applyAlignment="1">
      <alignment vertical="center" wrapText="1"/>
    </xf>
    <xf numFmtId="0" fontId="2" fillId="0" borderId="0" xfId="1" applyFont="1" applyProtection="1"/>
    <xf numFmtId="0" fontId="24" fillId="7" borderId="5" xfId="0" applyFont="1" applyFill="1" applyBorder="1" applyAlignment="1" applyProtection="1">
      <alignment horizontal="center" vertical="center" wrapText="1"/>
    </xf>
    <xf numFmtId="0" fontId="24" fillId="7" borderId="5" xfId="1" applyFont="1" applyFill="1" applyBorder="1" applyAlignment="1" applyProtection="1">
      <alignment vertical="center" wrapText="1"/>
    </xf>
    <xf numFmtId="0" fontId="24" fillId="7" borderId="5" xfId="1" applyFont="1" applyFill="1" applyBorder="1" applyAlignment="1" applyProtection="1">
      <alignment horizontal="center" vertical="center" textRotation="89" wrapText="1"/>
    </xf>
    <xf numFmtId="0" fontId="24" fillId="7" borderId="5" xfId="1" applyFont="1" applyFill="1" applyBorder="1" applyAlignment="1" applyProtection="1">
      <alignment horizontal="center" vertical="center" textRotation="90" wrapText="1"/>
    </xf>
    <xf numFmtId="0" fontId="24" fillId="8" borderId="5" xfId="0" applyFont="1" applyFill="1" applyBorder="1" applyAlignment="1" applyProtection="1">
      <alignment horizontal="center" vertical="center" wrapText="1"/>
    </xf>
    <xf numFmtId="0" fontId="24" fillId="7" borderId="5" xfId="1" applyFont="1" applyFill="1" applyBorder="1" applyAlignment="1" applyProtection="1">
      <alignment horizontal="center" vertical="center" wrapText="1"/>
    </xf>
    <xf numFmtId="0" fontId="24" fillId="9" borderId="5" xfId="0" applyFont="1" applyFill="1" applyBorder="1" applyAlignment="1" applyProtection="1">
      <alignment horizontal="center" vertical="center" wrapText="1"/>
    </xf>
    <xf numFmtId="0" fontId="24" fillId="7" borderId="5" xfId="0" applyFont="1" applyFill="1" applyBorder="1" applyAlignment="1" applyProtection="1">
      <alignment vertical="center" wrapText="1"/>
    </xf>
    <xf numFmtId="0" fontId="24" fillId="10" borderId="5" xfId="0" applyFont="1" applyFill="1" applyBorder="1" applyAlignment="1" applyProtection="1">
      <alignment horizontal="center" vertical="center" wrapText="1"/>
    </xf>
    <xf numFmtId="0" fontId="24" fillId="11" borderId="5" xfId="0" applyFont="1" applyFill="1" applyBorder="1" applyAlignment="1" applyProtection="1">
      <alignment horizontal="center" vertical="center" wrapText="1"/>
    </xf>
    <xf numFmtId="0" fontId="2" fillId="12" borderId="4" xfId="1" applyFont="1" applyFill="1" applyBorder="1" applyAlignment="1" applyProtection="1">
      <alignment horizontal="center" vertical="center" wrapText="1"/>
      <protection locked="0"/>
    </xf>
    <xf numFmtId="0" fontId="2" fillId="12" borderId="5" xfId="1" applyFont="1" applyFill="1" applyBorder="1" applyAlignment="1" applyProtection="1">
      <alignment horizontal="center" vertical="center" wrapText="1"/>
      <protection locked="0"/>
    </xf>
    <xf numFmtId="0" fontId="2" fillId="0" borderId="5" xfId="1" applyFont="1" applyFill="1" applyBorder="1" applyAlignment="1" applyProtection="1">
      <alignment horizontal="center" vertical="center" wrapText="1"/>
      <protection locked="0"/>
    </xf>
    <xf numFmtId="0" fontId="2" fillId="0" borderId="5" xfId="1" applyFont="1" applyBorder="1" applyAlignment="1" applyProtection="1">
      <alignment horizontal="justify" vertical="center" wrapText="1"/>
      <protection locked="0"/>
    </xf>
    <xf numFmtId="0" fontId="2" fillId="0" borderId="5" xfId="1" applyFont="1" applyBorder="1" applyAlignment="1" applyProtection="1">
      <alignment horizontal="center" vertical="center" wrapText="1"/>
      <protection locked="0"/>
    </xf>
    <xf numFmtId="0" fontId="2" fillId="0" borderId="5" xfId="1" applyFont="1" applyBorder="1" applyAlignment="1">
      <alignment horizontal="center" vertical="center" wrapText="1"/>
    </xf>
    <xf numFmtId="0" fontId="24" fillId="0" borderId="5" xfId="1" applyFont="1" applyFill="1" applyBorder="1" applyAlignment="1" applyProtection="1">
      <alignment horizontal="center" vertical="center" wrapText="1"/>
      <protection locked="0"/>
    </xf>
    <xf numFmtId="0" fontId="24" fillId="0" borderId="5" xfId="1" applyFont="1" applyFill="1" applyBorder="1" applyAlignment="1" applyProtection="1">
      <alignment horizontal="center" vertical="center" wrapText="1"/>
    </xf>
    <xf numFmtId="1" fontId="24" fillId="13" borderId="5" xfId="4" applyNumberFormat="1" applyFont="1" applyFill="1" applyBorder="1" applyAlignment="1" applyProtection="1">
      <alignment horizontal="center" vertical="center" wrapText="1"/>
    </xf>
    <xf numFmtId="2" fontId="24" fillId="13" borderId="5" xfId="4" applyNumberFormat="1" applyFont="1" applyFill="1" applyBorder="1" applyAlignment="1" applyProtection="1">
      <alignment horizontal="center" vertical="center" wrapText="1"/>
    </xf>
    <xf numFmtId="2" fontId="24" fillId="0" borderId="5" xfId="4" applyNumberFormat="1" applyFont="1" applyFill="1" applyBorder="1" applyAlignment="1" applyProtection="1">
      <alignment horizontal="center" vertical="center" wrapText="1"/>
      <protection locked="0"/>
    </xf>
    <xf numFmtId="1" fontId="2" fillId="13" borderId="5" xfId="1" applyNumberFormat="1" applyFont="1" applyFill="1" applyBorder="1" applyAlignment="1">
      <alignment horizontal="center" vertical="center" wrapText="1"/>
    </xf>
    <xf numFmtId="0" fontId="2" fillId="13" borderId="5" xfId="1" applyFont="1" applyFill="1" applyBorder="1" applyAlignment="1">
      <alignment horizontal="center" vertical="center" wrapText="1"/>
    </xf>
    <xf numFmtId="0" fontId="2" fillId="0" borderId="5" xfId="1" applyFont="1" applyFill="1" applyBorder="1" applyAlignment="1" applyProtection="1">
      <alignment horizontal="justify" vertical="center" wrapText="1"/>
      <protection locked="0"/>
    </xf>
    <xf numFmtId="14" fontId="2" fillId="0" borderId="5" xfId="1" applyNumberFormat="1" applyFont="1" applyBorder="1" applyAlignment="1" applyProtection="1">
      <alignment horizontal="center" vertical="center" wrapText="1"/>
      <protection locked="0"/>
    </xf>
    <xf numFmtId="0" fontId="2" fillId="0" borderId="2" xfId="1" applyFont="1" applyBorder="1" applyAlignment="1" applyProtection="1">
      <alignment horizontal="justify" vertical="center" wrapText="1"/>
      <protection locked="0"/>
    </xf>
    <xf numFmtId="9" fontId="2" fillId="0" borderId="2" xfId="3" applyNumberFormat="1" applyFont="1" applyBorder="1" applyAlignment="1" applyProtection="1">
      <alignment horizontal="center" vertical="center" wrapText="1"/>
      <protection locked="0"/>
    </xf>
    <xf numFmtId="0" fontId="24" fillId="0" borderId="2" xfId="1" applyFont="1" applyBorder="1" applyAlignment="1" applyProtection="1">
      <alignment horizontal="justify" vertical="center" wrapText="1"/>
      <protection locked="0"/>
    </xf>
    <xf numFmtId="0" fontId="24" fillId="0" borderId="2" xfId="1" applyFont="1" applyBorder="1" applyAlignment="1" applyProtection="1">
      <alignment horizontal="center" vertical="center" wrapText="1"/>
      <protection locked="0"/>
    </xf>
    <xf numFmtId="0" fontId="2" fillId="0" borderId="0" xfId="1" applyFont="1"/>
    <xf numFmtId="0" fontId="2" fillId="0" borderId="0" xfId="0" applyFont="1" applyAlignment="1">
      <alignment horizontal="justify" vertical="top" wrapText="1"/>
    </xf>
    <xf numFmtId="0" fontId="4" fillId="0" borderId="0" xfId="0" applyFont="1" applyAlignment="1">
      <alignment horizontal="justify" vertical="top" wrapText="1"/>
    </xf>
    <xf numFmtId="0" fontId="2" fillId="12" borderId="4" xfId="1" applyFont="1" applyFill="1" applyBorder="1" applyAlignment="1" applyProtection="1">
      <alignment vertical="center" wrapText="1"/>
      <protection locked="0"/>
    </xf>
    <xf numFmtId="0" fontId="2" fillId="12" borderId="5" xfId="1" applyFont="1" applyFill="1" applyBorder="1" applyAlignment="1" applyProtection="1">
      <alignment vertical="center" wrapText="1"/>
      <protection locked="0"/>
    </xf>
    <xf numFmtId="0" fontId="2" fillId="0" borderId="5" xfId="1" applyFont="1" applyFill="1" applyBorder="1" applyAlignment="1" applyProtection="1">
      <alignment vertical="center" wrapText="1"/>
      <protection locked="0"/>
    </xf>
    <xf numFmtId="0" fontId="2" fillId="0" borderId="5" xfId="1" applyFont="1" applyBorder="1" applyAlignment="1" applyProtection="1">
      <alignment vertical="center" wrapText="1"/>
      <protection locked="0"/>
    </xf>
    <xf numFmtId="0" fontId="2" fillId="0" borderId="5" xfId="1" applyFont="1" applyBorder="1" applyAlignment="1">
      <alignment vertical="center" wrapText="1"/>
    </xf>
    <xf numFmtId="14" fontId="2" fillId="0" borderId="5" xfId="1" applyNumberFormat="1" applyFont="1" applyBorder="1" applyAlignment="1" applyProtection="1">
      <alignment vertical="center" wrapText="1"/>
      <protection locked="0"/>
    </xf>
    <xf numFmtId="9" fontId="2" fillId="0" borderId="5" xfId="1" applyNumberFormat="1" applyFont="1" applyBorder="1" applyAlignment="1" applyProtection="1">
      <alignment horizontal="center" vertical="center" wrapText="1"/>
      <protection locked="0"/>
    </xf>
    <xf numFmtId="0" fontId="27" fillId="0" borderId="5" xfId="1" applyFont="1" applyFill="1" applyBorder="1" applyAlignment="1" applyProtection="1">
      <alignment horizontal="center" vertical="center" wrapText="1"/>
      <protection locked="0"/>
    </xf>
    <xf numFmtId="0" fontId="27" fillId="0" borderId="5" xfId="1" applyFont="1" applyFill="1" applyBorder="1" applyAlignment="1" applyProtection="1">
      <alignment horizontal="center" vertical="center" wrapText="1"/>
    </xf>
    <xf numFmtId="1" fontId="27" fillId="0" borderId="5" xfId="4" applyNumberFormat="1" applyFont="1" applyFill="1" applyBorder="1" applyAlignment="1" applyProtection="1">
      <alignment horizontal="center" vertical="center" wrapText="1"/>
    </xf>
    <xf numFmtId="2" fontId="27" fillId="0" borderId="5" xfId="4" applyNumberFormat="1" applyFont="1" applyFill="1" applyBorder="1" applyAlignment="1" applyProtection="1">
      <alignment horizontal="center" vertical="center" wrapText="1"/>
    </xf>
    <xf numFmtId="2" fontId="27" fillId="0" borderId="5" xfId="4" applyNumberFormat="1" applyFont="1" applyFill="1" applyBorder="1" applyAlignment="1" applyProtection="1">
      <alignment horizontal="center" vertical="center" wrapText="1"/>
      <protection locked="0"/>
    </xf>
    <xf numFmtId="1" fontId="28" fillId="0" borderId="5" xfId="1" applyNumberFormat="1" applyFont="1" applyFill="1" applyBorder="1" applyAlignment="1">
      <alignment horizontal="center" vertical="center" wrapText="1"/>
    </xf>
    <xf numFmtId="0" fontId="28" fillId="0" borderId="5" xfId="1" applyFont="1" applyFill="1" applyBorder="1" applyAlignment="1">
      <alignment horizontal="center" vertical="center" wrapText="1"/>
    </xf>
    <xf numFmtId="0" fontId="2" fillId="0" borderId="5" xfId="1" applyFont="1" applyFill="1" applyBorder="1" applyAlignment="1" applyProtection="1">
      <alignment horizontal="justify" vertical="top" wrapText="1"/>
      <protection locked="0"/>
    </xf>
    <xf numFmtId="9" fontId="2" fillId="0" borderId="5" xfId="3" applyFont="1" applyFill="1" applyBorder="1" applyAlignment="1" applyProtection="1">
      <alignment horizontal="center" vertical="center" wrapText="1"/>
      <protection locked="0"/>
    </xf>
    <xf numFmtId="0" fontId="2" fillId="0" borderId="0" xfId="1" applyBorder="1"/>
    <xf numFmtId="0" fontId="2" fillId="0" borderId="5" xfId="1" applyFill="1" applyBorder="1" applyAlignment="1" applyProtection="1">
      <alignment horizontal="justify" vertical="top" wrapText="1"/>
      <protection locked="0"/>
    </xf>
    <xf numFmtId="1" fontId="2" fillId="0" borderId="5" xfId="1" applyNumberFormat="1" applyFont="1" applyFill="1" applyBorder="1" applyAlignment="1" applyProtection="1">
      <alignment horizontal="center" vertical="center" wrapText="1"/>
      <protection locked="0"/>
    </xf>
    <xf numFmtId="0" fontId="2" fillId="0" borderId="0" xfId="1" applyAlignment="1">
      <alignment horizontal="center"/>
    </xf>
    <xf numFmtId="0" fontId="31" fillId="0" borderId="0" xfId="0" applyFont="1" applyFill="1" applyAlignment="1" applyProtection="1">
      <alignment horizontal="center" vertical="center" wrapText="1"/>
    </xf>
    <xf numFmtId="0" fontId="2" fillId="0" borderId="0" xfId="1" applyAlignment="1">
      <alignment horizontal="justify" wrapText="1"/>
    </xf>
    <xf numFmtId="0" fontId="24" fillId="0" borderId="0" xfId="1" applyFont="1"/>
    <xf numFmtId="0" fontId="0" fillId="0" borderId="0" xfId="0" applyAlignment="1">
      <alignment horizontal="justify" wrapText="1"/>
    </xf>
    <xf numFmtId="0" fontId="19" fillId="0" borderId="0" xfId="0" applyFont="1"/>
    <xf numFmtId="0" fontId="5" fillId="2" borderId="5" xfId="0" applyFont="1" applyFill="1" applyBorder="1" applyAlignment="1">
      <alignment horizontal="justify" vertical="center" wrapText="1"/>
    </xf>
    <xf numFmtId="14" fontId="5" fillId="2" borderId="5" xfId="0" applyNumberFormat="1" applyFont="1" applyFill="1" applyBorder="1" applyAlignment="1">
      <alignment horizontal="center" vertical="center" wrapText="1"/>
    </xf>
    <xf numFmtId="0" fontId="2" fillId="0" borderId="5" xfId="0" applyFont="1" applyBorder="1" applyAlignment="1">
      <alignment horizontal="justify" vertical="center" wrapText="1"/>
    </xf>
    <xf numFmtId="9" fontId="2" fillId="0" borderId="5" xfId="3" applyFont="1" applyBorder="1" applyAlignment="1" applyProtection="1">
      <alignment horizontal="center" vertical="center" wrapText="1"/>
      <protection locked="0"/>
    </xf>
    <xf numFmtId="0" fontId="24" fillId="0" borderId="5" xfId="1" applyFont="1" applyBorder="1" applyAlignment="1" applyProtection="1">
      <alignment horizontal="justify" vertical="center" wrapText="1"/>
      <protection locked="0"/>
    </xf>
    <xf numFmtId="0" fontId="2" fillId="0" borderId="11" xfId="0" applyFont="1" applyFill="1" applyBorder="1" applyAlignment="1">
      <alignment horizontal="justify" vertical="center" wrapText="1"/>
    </xf>
    <xf numFmtId="9" fontId="4" fillId="0" borderId="11" xfId="0" applyNumberFormat="1" applyFont="1" applyFill="1" applyBorder="1" applyAlignment="1">
      <alignment horizontal="center" vertical="center" wrapText="1"/>
    </xf>
    <xf numFmtId="0" fontId="24" fillId="0" borderId="11" xfId="0" applyFont="1" applyFill="1" applyBorder="1" applyAlignment="1">
      <alignment horizontal="justify" vertical="center" wrapText="1"/>
    </xf>
    <xf numFmtId="9" fontId="4" fillId="0" borderId="5"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1" applyFont="1" applyBorder="1" applyAlignment="1" applyProtection="1">
      <alignment vertical="top" wrapText="1"/>
      <protection locked="0"/>
    </xf>
    <xf numFmtId="0" fontId="2" fillId="0" borderId="5" xfId="1" applyFont="1" applyBorder="1" applyAlignment="1" applyProtection="1">
      <alignment horizontal="justify" vertical="center" wrapText="1"/>
      <protection locked="0"/>
    </xf>
    <xf numFmtId="9" fontId="2" fillId="0" borderId="5" xfId="1" applyNumberFormat="1" applyFont="1" applyFill="1" applyBorder="1" applyAlignment="1" applyProtection="1">
      <alignment horizontal="center" vertical="center" wrapText="1"/>
      <protection locked="0"/>
    </xf>
    <xf numFmtId="0" fontId="24" fillId="0" borderId="5" xfId="1" applyFont="1" applyBorder="1" applyAlignment="1" applyProtection="1">
      <alignment horizontal="center" vertical="center" wrapText="1"/>
      <protection locked="0"/>
    </xf>
    <xf numFmtId="0" fontId="2" fillId="0" borderId="5" xfId="1" applyFont="1" applyFill="1" applyBorder="1" applyAlignment="1" applyProtection="1">
      <alignment horizontal="justify" vertical="center" wrapText="1"/>
      <protection locked="0"/>
    </xf>
    <xf numFmtId="14" fontId="2" fillId="2" borderId="5" xfId="0" applyNumberFormat="1" applyFont="1" applyFill="1" applyBorder="1" applyAlignment="1">
      <alignment horizontal="center" vertical="center" wrapText="1"/>
    </xf>
    <xf numFmtId="0" fontId="5" fillId="3"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0" borderId="0" xfId="0" applyFont="1" applyFill="1" applyBorder="1" applyAlignment="1"/>
    <xf numFmtId="0" fontId="2" fillId="0" borderId="0" xfId="1" applyFont="1" applyBorder="1"/>
    <xf numFmtId="0" fontId="2" fillId="0" borderId="0" xfId="1" applyFill="1" applyBorder="1"/>
    <xf numFmtId="0" fontId="24" fillId="0" borderId="2" xfId="0" applyFont="1" applyFill="1" applyBorder="1" applyAlignment="1">
      <alignment horizontal="justify" vertical="top" wrapText="1"/>
    </xf>
    <xf numFmtId="9" fontId="2" fillId="0" borderId="2" xfId="0" applyNumberFormat="1" applyFont="1" applyFill="1" applyBorder="1" applyAlignment="1">
      <alignment horizontal="center" vertical="center" wrapText="1"/>
    </xf>
    <xf numFmtId="14" fontId="10" fillId="0" borderId="2" xfId="0" applyNumberFormat="1" applyFont="1" applyFill="1" applyBorder="1" applyAlignment="1">
      <alignment horizontal="justify" vertical="center" wrapText="1"/>
    </xf>
    <xf numFmtId="0" fontId="24" fillId="0" borderId="2"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9" fontId="2" fillId="0" borderId="5" xfId="3" applyFont="1" applyFill="1" applyBorder="1" applyAlignment="1">
      <alignment horizontal="center" vertical="center" wrapText="1"/>
    </xf>
    <xf numFmtId="14" fontId="2" fillId="0" borderId="2" xfId="0" applyNumberFormat="1" applyFont="1" applyFill="1" applyBorder="1" applyAlignment="1">
      <alignment horizontal="justify" vertical="center" wrapText="1"/>
    </xf>
    <xf numFmtId="0" fontId="2" fillId="0" borderId="5" xfId="0" applyFont="1" applyFill="1" applyBorder="1" applyAlignment="1">
      <alignment horizontal="justify" vertical="center" wrapText="1"/>
    </xf>
    <xf numFmtId="14" fontId="2" fillId="0" borderId="8" xfId="0" applyNumberFormat="1" applyFont="1" applyFill="1" applyBorder="1" applyAlignment="1">
      <alignment horizontal="center" vertical="center" wrapText="1"/>
    </xf>
    <xf numFmtId="0" fontId="2" fillId="0" borderId="8" xfId="0" applyFont="1" applyFill="1" applyBorder="1" applyAlignment="1">
      <alignment horizontal="justify" vertical="top" wrapText="1"/>
    </xf>
    <xf numFmtId="9" fontId="2" fillId="0" borderId="8" xfId="0" applyNumberFormat="1" applyFont="1" applyFill="1" applyBorder="1" applyAlignment="1">
      <alignment horizontal="center" vertical="center" wrapText="1"/>
    </xf>
    <xf numFmtId="9" fontId="10" fillId="0" borderId="8" xfId="0" applyNumberFormat="1" applyFont="1" applyFill="1" applyBorder="1" applyAlignment="1">
      <alignment horizontal="left" vertical="center" wrapText="1"/>
    </xf>
    <xf numFmtId="14" fontId="2" fillId="0" borderId="5" xfId="0" applyNumberFormat="1" applyFont="1" applyFill="1" applyBorder="1" applyAlignment="1">
      <alignment horizontal="center" vertical="center" wrapText="1"/>
    </xf>
    <xf numFmtId="0" fontId="2" fillId="0" borderId="5" xfId="0" applyFont="1" applyFill="1" applyBorder="1" applyAlignment="1">
      <alignment horizontal="justify" vertical="top" wrapText="1"/>
    </xf>
    <xf numFmtId="0" fontId="4" fillId="0" borderId="5" xfId="0" applyFont="1" applyFill="1" applyBorder="1" applyAlignment="1">
      <alignment horizontal="justify" vertical="center" wrapText="1"/>
    </xf>
    <xf numFmtId="0" fontId="4" fillId="0" borderId="5" xfId="0" applyFont="1" applyFill="1" applyBorder="1" applyAlignment="1">
      <alignment vertical="center" wrapText="1"/>
    </xf>
    <xf numFmtId="14" fontId="4"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1" fontId="2" fillId="0" borderId="5" xfId="0" applyNumberFormat="1" applyFont="1" applyFill="1" applyBorder="1" applyAlignment="1" applyProtection="1">
      <alignment horizontal="center" vertical="center" wrapText="1"/>
      <protection locked="0"/>
    </xf>
    <xf numFmtId="0" fontId="2" fillId="0" borderId="8" xfId="0" applyFont="1" applyFill="1" applyBorder="1" applyAlignment="1">
      <alignment horizontal="center" vertical="center" wrapText="1"/>
    </xf>
    <xf numFmtId="1" fontId="2" fillId="0" borderId="8" xfId="0" applyNumberFormat="1" applyFont="1" applyFill="1" applyBorder="1" applyAlignment="1" applyProtection="1">
      <alignment horizontal="center" vertical="center" wrapText="1"/>
      <protection locked="0"/>
    </xf>
    <xf numFmtId="0" fontId="2" fillId="0" borderId="8" xfId="0" applyFont="1" applyFill="1" applyBorder="1" applyAlignment="1">
      <alignment horizontal="justify" vertical="center" wrapText="1"/>
    </xf>
    <xf numFmtId="0" fontId="11" fillId="0" borderId="2" xfId="0" applyFont="1" applyFill="1" applyBorder="1"/>
    <xf numFmtId="0" fontId="9" fillId="0" borderId="0" xfId="0" applyFont="1" applyFill="1"/>
    <xf numFmtId="14" fontId="10" fillId="0" borderId="5" xfId="0" applyNumberFormat="1" applyFont="1" applyFill="1" applyBorder="1" applyAlignment="1">
      <alignment horizontal="justify" vertical="center" wrapText="1"/>
    </xf>
    <xf numFmtId="0" fontId="24"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5" xfId="0" applyFont="1" applyFill="1" applyBorder="1" applyAlignment="1">
      <alignment horizontal="justify" vertical="top" wrapText="1"/>
    </xf>
    <xf numFmtId="14" fontId="2" fillId="0" borderId="5" xfId="0" applyNumberFormat="1" applyFont="1" applyFill="1" applyBorder="1" applyAlignment="1">
      <alignment horizontal="justify" vertical="center" wrapText="1"/>
    </xf>
    <xf numFmtId="0" fontId="24"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2" fontId="2" fillId="0" borderId="8"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justify" vertical="center" wrapText="1"/>
    </xf>
    <xf numFmtId="14" fontId="2" fillId="0" borderId="2" xfId="0" applyNumberFormat="1" applyFont="1" applyFill="1" applyBorder="1" applyAlignment="1">
      <alignment horizontal="center" vertical="center" wrapText="1"/>
    </xf>
    <xf numFmtId="0" fontId="24" fillId="0" borderId="2" xfId="0" applyFont="1" applyFill="1" applyBorder="1" applyAlignment="1">
      <alignment horizontal="justify" vertical="center" wrapText="1"/>
    </xf>
    <xf numFmtId="9" fontId="24"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5" xfId="0" applyFont="1" applyFill="1" applyBorder="1"/>
    <xf numFmtId="0" fontId="5" fillId="0" borderId="5" xfId="0" applyFont="1" applyFill="1" applyBorder="1" applyAlignment="1">
      <alignment horizontal="justify" vertical="center" wrapText="1"/>
    </xf>
    <xf numFmtId="0" fontId="2" fillId="0" borderId="5" xfId="0" applyNumberFormat="1" applyFont="1" applyFill="1" applyBorder="1" applyAlignment="1" applyProtection="1">
      <alignment horizontal="justify" vertical="center" wrapText="1"/>
    </xf>
    <xf numFmtId="9" fontId="2" fillId="0" borderId="8" xfId="0" applyNumberFormat="1" applyFont="1" applyFill="1" applyBorder="1" applyAlignment="1">
      <alignment horizontal="justify" vertical="center" wrapText="1"/>
    </xf>
    <xf numFmtId="0" fontId="2" fillId="0" borderId="8" xfId="0" applyNumberFormat="1" applyFont="1" applyFill="1" applyBorder="1" applyAlignment="1" applyProtection="1">
      <alignment horizontal="justify" vertical="center" wrapText="1"/>
    </xf>
    <xf numFmtId="0" fontId="2" fillId="0" borderId="8" xfId="0" applyFont="1" applyFill="1" applyBorder="1"/>
    <xf numFmtId="9" fontId="2" fillId="0" borderId="3" xfId="0" applyNumberFormat="1" applyFont="1" applyFill="1" applyBorder="1" applyAlignment="1">
      <alignment horizontal="center" vertical="center" wrapText="1"/>
    </xf>
    <xf numFmtId="9" fontId="2" fillId="0" borderId="6" xfId="0" applyNumberFormat="1" applyFont="1" applyFill="1" applyBorder="1" applyAlignment="1">
      <alignment horizontal="center" vertical="center" wrapText="1"/>
    </xf>
    <xf numFmtId="9" fontId="24" fillId="0" borderId="5" xfId="0" applyNumberFormat="1" applyFont="1" applyFill="1" applyBorder="1" applyAlignment="1">
      <alignment horizontal="center" vertical="center" wrapText="1"/>
    </xf>
    <xf numFmtId="9" fontId="2" fillId="0" borderId="5" xfId="0" applyNumberFormat="1" applyFont="1" applyFill="1" applyBorder="1" applyAlignment="1">
      <alignment horizontal="justify" vertical="center" wrapText="1"/>
    </xf>
    <xf numFmtId="14" fontId="2" fillId="0" borderId="8" xfId="0" applyNumberFormat="1" applyFont="1" applyFill="1" applyBorder="1" applyAlignment="1">
      <alignment horizontal="justify" vertical="center" wrapText="1"/>
    </xf>
    <xf numFmtId="9" fontId="24" fillId="0" borderId="8" xfId="0" applyNumberFormat="1" applyFont="1" applyFill="1" applyBorder="1" applyAlignment="1">
      <alignment horizontal="center" vertical="center" wrapText="1"/>
    </xf>
    <xf numFmtId="9" fontId="4" fillId="0" borderId="5" xfId="0" applyNumberFormat="1" applyFont="1" applyFill="1" applyBorder="1" applyAlignment="1">
      <alignment horizontal="center" vertical="center"/>
    </xf>
    <xf numFmtId="14" fontId="5" fillId="0" borderId="5" xfId="0" applyNumberFormat="1" applyFont="1" applyFill="1" applyBorder="1" applyAlignment="1">
      <alignment horizontal="center" vertical="center" wrapText="1"/>
    </xf>
    <xf numFmtId="0" fontId="5" fillId="3" borderId="10" xfId="0" applyFont="1" applyFill="1" applyBorder="1" applyAlignment="1">
      <alignment vertical="center" wrapText="1"/>
    </xf>
    <xf numFmtId="0" fontId="18" fillId="3" borderId="10" xfId="0" applyFont="1" applyFill="1" applyBorder="1" applyAlignment="1">
      <alignment horizontal="center" vertical="center" wrapText="1"/>
    </xf>
    <xf numFmtId="14" fontId="2" fillId="2" borderId="2" xfId="0" applyNumberFormat="1" applyFont="1" applyFill="1" applyBorder="1" applyAlignment="1">
      <alignment horizontal="center" vertical="center"/>
    </xf>
    <xf numFmtId="0" fontId="4" fillId="0" borderId="2" xfId="0" applyFont="1" applyFill="1" applyBorder="1" applyAlignment="1">
      <alignment horizontal="justify" vertical="top" wrapText="1"/>
    </xf>
    <xf numFmtId="9" fontId="4" fillId="0" borderId="2" xfId="0" applyNumberFormat="1" applyFont="1" applyFill="1" applyBorder="1" applyAlignment="1">
      <alignment horizontal="center" vertical="center"/>
    </xf>
    <xf numFmtId="14" fontId="5" fillId="0" borderId="2" xfId="0" applyNumberFormat="1" applyFont="1" applyFill="1" applyBorder="1" applyAlignment="1">
      <alignment horizontal="center" vertical="center" wrapText="1"/>
    </xf>
    <xf numFmtId="0" fontId="4" fillId="2" borderId="2" xfId="0" applyFont="1" applyFill="1" applyBorder="1"/>
    <xf numFmtId="9" fontId="2" fillId="2" borderId="6" xfId="0" applyNumberFormat="1" applyFont="1" applyFill="1" applyBorder="1" applyAlignment="1">
      <alignment horizontal="center" vertical="center" wrapText="1"/>
    </xf>
    <xf numFmtId="9" fontId="4" fillId="2" borderId="8" xfId="0" applyNumberFormat="1" applyFont="1" applyFill="1" applyBorder="1" applyAlignment="1">
      <alignment horizontal="center" vertical="center" wrapText="1"/>
    </xf>
    <xf numFmtId="14" fontId="5" fillId="2" borderId="8" xfId="0" applyNumberFormat="1"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0" fontId="34" fillId="0" borderId="5" xfId="0" applyFont="1" applyFill="1" applyBorder="1" applyAlignment="1">
      <alignment horizontal="justify" vertical="center" wrapText="1"/>
    </xf>
    <xf numFmtId="0" fontId="10" fillId="0" borderId="5" xfId="1" applyFont="1" applyFill="1" applyBorder="1" applyAlignment="1" applyProtection="1">
      <alignment horizontal="center" vertical="center" wrapText="1"/>
      <protection locked="0"/>
    </xf>
    <xf numFmtId="0" fontId="10" fillId="0" borderId="5" xfId="1" applyFont="1" applyFill="1" applyBorder="1" applyAlignment="1" applyProtection="1">
      <alignment horizontal="justify" vertical="center" wrapText="1"/>
      <protection locked="0"/>
    </xf>
    <xf numFmtId="0" fontId="4" fillId="0" borderId="16" xfId="0" applyFont="1" applyFill="1" applyBorder="1" applyAlignment="1">
      <alignment horizontal="left"/>
    </xf>
    <xf numFmtId="0" fontId="4" fillId="0" borderId="17" xfId="0" applyFont="1" applyFill="1" applyBorder="1" applyAlignment="1">
      <alignment horizontal="left"/>
    </xf>
    <xf numFmtId="0" fontId="4" fillId="0" borderId="19" xfId="0" applyFont="1" applyFill="1" applyBorder="1" applyAlignment="1">
      <alignment horizontal="left"/>
    </xf>
    <xf numFmtId="0" fontId="4" fillId="0" borderId="0" xfId="0" applyFont="1" applyFill="1" applyBorder="1" applyAlignment="1">
      <alignment horizontal="left"/>
    </xf>
    <xf numFmtId="0" fontId="2" fillId="0" borderId="10" xfId="1" applyFont="1" applyFill="1" applyBorder="1" applyAlignment="1">
      <alignment horizontal="center" vertical="center" wrapText="1"/>
    </xf>
    <xf numFmtId="0" fontId="2" fillId="0" borderId="18"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10" xfId="1" applyFont="1" applyFill="1" applyBorder="1" applyAlignment="1" applyProtection="1">
      <alignment horizontal="center" vertical="center" wrapText="1"/>
      <protection locked="0"/>
    </xf>
    <xf numFmtId="0" fontId="2" fillId="0" borderId="18" xfId="1" applyFont="1" applyFill="1" applyBorder="1" applyAlignment="1" applyProtection="1">
      <alignment horizontal="center" vertical="center" wrapText="1"/>
      <protection locked="0"/>
    </xf>
    <xf numFmtId="0" fontId="2" fillId="0" borderId="11" xfId="1" applyFont="1" applyFill="1" applyBorder="1" applyAlignment="1" applyProtection="1">
      <alignment horizontal="center" vertical="center" wrapText="1"/>
      <protection locked="0"/>
    </xf>
    <xf numFmtId="0" fontId="28" fillId="0" borderId="10" xfId="1" applyFont="1" applyFill="1" applyBorder="1" applyAlignment="1">
      <alignment horizontal="center" vertical="center" wrapText="1"/>
    </xf>
    <xf numFmtId="0" fontId="28" fillId="0" borderId="18" xfId="1" applyFont="1" applyFill="1" applyBorder="1" applyAlignment="1">
      <alignment horizontal="center" vertical="center" wrapText="1"/>
    </xf>
    <xf numFmtId="0" fontId="28" fillId="0" borderId="11" xfId="1" applyFont="1" applyFill="1" applyBorder="1" applyAlignment="1">
      <alignment horizontal="center" vertical="center" wrapText="1"/>
    </xf>
    <xf numFmtId="0" fontId="24" fillId="0" borderId="10" xfId="1" applyFont="1" applyFill="1" applyBorder="1" applyAlignment="1" applyProtection="1">
      <alignment horizontal="center" vertical="center" wrapText="1"/>
      <protection locked="0"/>
    </xf>
    <xf numFmtId="0" fontId="24" fillId="0" borderId="18" xfId="1" applyFont="1" applyFill="1" applyBorder="1" applyAlignment="1" applyProtection="1">
      <alignment horizontal="center" vertical="center" wrapText="1"/>
      <protection locked="0"/>
    </xf>
    <xf numFmtId="0" fontId="24" fillId="0" borderId="11" xfId="1" applyFont="1" applyFill="1" applyBorder="1" applyAlignment="1" applyProtection="1">
      <alignment horizontal="center" vertical="center" wrapText="1"/>
      <protection locked="0"/>
    </xf>
    <xf numFmtId="0" fontId="2" fillId="12" borderId="10" xfId="1" applyFont="1" applyFill="1" applyBorder="1" applyAlignment="1" applyProtection="1">
      <alignment horizontal="center" vertical="center" wrapText="1"/>
      <protection locked="0"/>
    </xf>
    <xf numFmtId="0" fontId="2" fillId="12" borderId="18" xfId="1" applyFont="1" applyFill="1" applyBorder="1" applyAlignment="1" applyProtection="1">
      <alignment horizontal="center" vertical="center" wrapText="1"/>
      <protection locked="0"/>
    </xf>
    <xf numFmtId="0" fontId="2" fillId="12" borderId="11" xfId="1" applyFont="1" applyFill="1" applyBorder="1" applyAlignment="1" applyProtection="1">
      <alignment horizontal="center" vertical="center" wrapText="1"/>
      <protection locked="0"/>
    </xf>
    <xf numFmtId="14" fontId="2" fillId="0" borderId="5" xfId="1" applyNumberFormat="1" applyFont="1" applyBorder="1" applyAlignment="1" applyProtection="1">
      <alignment horizontal="center" vertical="center" wrapText="1"/>
      <protection locked="0"/>
    </xf>
    <xf numFmtId="0" fontId="2" fillId="0" borderId="5" xfId="1" applyFont="1" applyBorder="1" applyAlignment="1" applyProtection="1">
      <alignment horizontal="center" vertical="center" wrapText="1"/>
      <protection locked="0"/>
    </xf>
    <xf numFmtId="0" fontId="2" fillId="0" borderId="10" xfId="1" applyFont="1" applyBorder="1" applyAlignment="1" applyProtection="1">
      <alignment horizontal="justify" vertical="top" wrapText="1"/>
      <protection locked="0"/>
    </xf>
    <xf numFmtId="0" fontId="2" fillId="0" borderId="11" xfId="1" applyFont="1" applyBorder="1" applyAlignment="1" applyProtection="1">
      <alignment horizontal="justify" vertical="top" wrapText="1"/>
      <protection locked="0"/>
    </xf>
    <xf numFmtId="0" fontId="2" fillId="0" borderId="5" xfId="1" applyFont="1" applyBorder="1" applyAlignment="1" applyProtection="1">
      <alignment horizontal="center" vertical="top" wrapText="1"/>
      <protection locked="0"/>
    </xf>
    <xf numFmtId="0" fontId="24" fillId="0" borderId="11" xfId="1" applyFont="1" applyBorder="1" applyAlignment="1" applyProtection="1">
      <alignment horizontal="center" vertical="center" wrapText="1"/>
      <protection locked="0"/>
    </xf>
    <xf numFmtId="0" fontId="24" fillId="0" borderId="5" xfId="1" applyFont="1" applyBorder="1" applyAlignment="1" applyProtection="1">
      <alignment horizontal="center" vertical="center" wrapText="1"/>
      <protection locked="0"/>
    </xf>
    <xf numFmtId="0" fontId="2" fillId="0" borderId="11" xfId="1" applyFont="1" applyBorder="1" applyAlignment="1" applyProtection="1">
      <alignment horizontal="justify" vertical="center" wrapText="1"/>
      <protection locked="0"/>
    </xf>
    <xf numFmtId="0" fontId="2" fillId="0" borderId="5" xfId="1" applyFont="1" applyBorder="1" applyAlignment="1" applyProtection="1">
      <alignment horizontal="justify" vertical="center" wrapText="1"/>
      <protection locked="0"/>
    </xf>
    <xf numFmtId="0" fontId="2" fillId="0" borderId="5" xfId="1" applyFont="1" applyBorder="1" applyAlignment="1">
      <alignment horizontal="center" vertical="center" wrapText="1"/>
    </xf>
    <xf numFmtId="0" fontId="2" fillId="0" borderId="5" xfId="1" applyFont="1" applyFill="1" applyBorder="1" applyAlignment="1" applyProtection="1">
      <alignment horizontal="justify" vertical="center" wrapText="1"/>
      <protection locked="0"/>
    </xf>
    <xf numFmtId="2" fontId="24" fillId="0" borderId="5" xfId="4" applyNumberFormat="1" applyFont="1" applyFill="1" applyBorder="1" applyAlignment="1" applyProtection="1">
      <alignment horizontal="center" vertical="center" wrapText="1"/>
      <protection locked="0"/>
    </xf>
    <xf numFmtId="0" fontId="2" fillId="13" borderId="5" xfId="1" applyFont="1" applyFill="1" applyBorder="1" applyAlignment="1">
      <alignment horizontal="center" vertical="center" wrapText="1"/>
    </xf>
    <xf numFmtId="14" fontId="2" fillId="0" borderId="10" xfId="1" applyNumberFormat="1" applyFont="1" applyFill="1" applyBorder="1" applyAlignment="1" applyProtection="1">
      <alignment horizontal="center" vertical="center" wrapText="1"/>
      <protection locked="0"/>
    </xf>
    <xf numFmtId="14" fontId="2" fillId="0" borderId="18" xfId="1" applyNumberFormat="1" applyFont="1" applyFill="1" applyBorder="1" applyAlignment="1" applyProtection="1">
      <alignment horizontal="center" vertical="center" wrapText="1"/>
      <protection locked="0"/>
    </xf>
    <xf numFmtId="14" fontId="2" fillId="0" borderId="11" xfId="1" applyNumberFormat="1" applyFont="1" applyFill="1" applyBorder="1" applyAlignment="1" applyProtection="1">
      <alignment horizontal="center" vertical="center" wrapText="1"/>
      <protection locked="0"/>
    </xf>
    <xf numFmtId="1" fontId="2" fillId="13" borderId="5" xfId="1" applyNumberFormat="1" applyFont="1" applyFill="1" applyBorder="1" applyAlignment="1">
      <alignment horizontal="center" vertical="center" wrapText="1"/>
    </xf>
    <xf numFmtId="2" fontId="24" fillId="13" borderId="5" xfId="4" applyNumberFormat="1" applyFont="1" applyFill="1" applyBorder="1" applyAlignment="1" applyProtection="1">
      <alignment horizontal="center" vertical="center" wrapText="1"/>
    </xf>
    <xf numFmtId="0" fontId="2" fillId="12" borderId="4" xfId="1" applyFont="1" applyFill="1" applyBorder="1" applyAlignment="1" applyProtection="1">
      <alignment horizontal="center" vertical="center" wrapText="1"/>
      <protection locked="0"/>
    </xf>
    <xf numFmtId="0" fontId="2" fillId="12" borderId="5" xfId="1" applyFont="1" applyFill="1" applyBorder="1" applyAlignment="1" applyProtection="1">
      <alignment horizontal="center" vertical="center" wrapText="1"/>
      <protection locked="0"/>
    </xf>
    <xf numFmtId="0" fontId="2" fillId="0" borderId="5" xfId="1" applyFont="1" applyFill="1" applyBorder="1" applyAlignment="1" applyProtection="1">
      <alignment horizontal="center" vertical="center" wrapText="1"/>
      <protection locked="0"/>
    </xf>
    <xf numFmtId="0" fontId="25" fillId="3" borderId="6" xfId="0" applyFont="1" applyFill="1" applyBorder="1" applyAlignment="1">
      <alignment horizontal="center" vertical="center" wrapText="1"/>
    </xf>
    <xf numFmtId="0" fontId="24" fillId="7" borderId="5" xfId="1" applyFont="1" applyFill="1" applyBorder="1" applyAlignment="1" applyProtection="1">
      <alignment horizontal="center" vertical="center" wrapText="1"/>
    </xf>
    <xf numFmtId="0" fontId="24" fillId="7" borderId="5" xfId="0" applyFont="1" applyFill="1" applyBorder="1" applyAlignment="1" applyProtection="1">
      <alignment horizontal="center" vertical="center" wrapText="1"/>
    </xf>
    <xf numFmtId="2" fontId="24" fillId="7" borderId="5" xfId="4" applyNumberFormat="1" applyFont="1" applyFill="1" applyBorder="1" applyAlignment="1" applyProtection="1">
      <alignment horizontal="center" vertical="center" wrapText="1"/>
    </xf>
    <xf numFmtId="0" fontId="24" fillId="7" borderId="5" xfId="1" applyFont="1" applyFill="1" applyBorder="1" applyAlignment="1" applyProtection="1">
      <alignment horizontal="center" vertical="center" textRotation="90" wrapText="1"/>
    </xf>
    <xf numFmtId="0" fontId="24" fillId="7" borderId="5" xfId="1" applyFont="1" applyFill="1" applyBorder="1" applyAlignment="1">
      <alignment horizontal="center" vertical="center" wrapText="1"/>
    </xf>
    <xf numFmtId="0" fontId="24" fillId="4" borderId="5" xfId="1" applyFont="1" applyFill="1" applyBorder="1" applyAlignment="1">
      <alignment horizontal="center" vertical="center" wrapText="1"/>
    </xf>
    <xf numFmtId="0" fontId="25" fillId="3" borderId="5" xfId="0" applyFont="1" applyFill="1" applyBorder="1" applyAlignment="1">
      <alignment horizontal="center" vertical="center" wrapText="1"/>
    </xf>
    <xf numFmtId="0" fontId="24" fillId="7" borderId="4" xfId="1" applyFont="1" applyFill="1" applyBorder="1" applyAlignment="1" applyProtection="1">
      <alignment horizontal="center" vertical="center" wrapText="1"/>
    </xf>
    <xf numFmtId="0" fontId="21" fillId="0" borderId="1"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2" xfId="1" applyFont="1" applyBorder="1" applyAlignment="1" applyProtection="1">
      <alignment horizontal="center" vertical="center" wrapText="1"/>
      <protection locked="0"/>
    </xf>
    <xf numFmtId="0" fontId="21" fillId="0" borderId="5" xfId="1" applyFont="1" applyBorder="1" applyAlignment="1" applyProtection="1">
      <alignment horizontal="center" vertical="center" wrapText="1"/>
      <protection locked="0"/>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5" xfId="1" applyFont="1" applyFill="1" applyBorder="1" applyAlignment="1">
      <alignment horizontal="left" vertical="center" wrapText="1"/>
    </xf>
    <xf numFmtId="0" fontId="3" fillId="0" borderId="6" xfId="1" applyFont="1" applyFill="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22" fillId="0" borderId="12" xfId="1" applyFont="1" applyBorder="1" applyAlignment="1">
      <alignment horizontal="left" vertical="center" wrapText="1"/>
    </xf>
    <xf numFmtId="0" fontId="22" fillId="0" borderId="10" xfId="1" applyFont="1" applyBorder="1" applyAlignment="1">
      <alignment horizontal="left" vertical="center" wrapText="1"/>
    </xf>
    <xf numFmtId="0" fontId="22" fillId="0" borderId="13" xfId="1" applyFont="1" applyBorder="1" applyAlignment="1">
      <alignment horizontal="left" vertical="center" wrapText="1"/>
    </xf>
    <xf numFmtId="0" fontId="23" fillId="7" borderId="1" xfId="1" applyFont="1" applyFill="1" applyBorder="1" applyAlignment="1" applyProtection="1">
      <alignment horizontal="center" vertical="center" wrapText="1"/>
    </xf>
    <xf numFmtId="0" fontId="23" fillId="7" borderId="2" xfId="1" applyFont="1" applyFill="1" applyBorder="1" applyAlignment="1" applyProtection="1">
      <alignment horizontal="center" vertical="center" wrapText="1"/>
    </xf>
    <xf numFmtId="0" fontId="24" fillId="4" borderId="2" xfId="1" applyFont="1" applyFill="1" applyBorder="1" applyAlignment="1" applyProtection="1">
      <alignment horizontal="center" vertical="center" wrapText="1"/>
    </xf>
    <xf numFmtId="0" fontId="25" fillId="3" borderId="2" xfId="0" applyFont="1" applyFill="1" applyBorder="1" applyAlignment="1" applyProtection="1">
      <alignment horizontal="center" vertical="center" wrapText="1"/>
    </xf>
    <xf numFmtId="0" fontId="25" fillId="3" borderId="3" xfId="0" applyFont="1" applyFill="1" applyBorder="1" applyAlignment="1" applyProtection="1">
      <alignment horizontal="center" vertical="center" wrapText="1"/>
    </xf>
    <xf numFmtId="0" fontId="5" fillId="4" borderId="5"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9" fillId="0" borderId="1" xfId="0" applyFont="1" applyBorder="1" applyAlignment="1">
      <alignment horizontal="center"/>
    </xf>
    <xf numFmtId="0" fontId="9" fillId="0" borderId="4" xfId="0" applyFont="1" applyBorder="1" applyAlignment="1">
      <alignment horizontal="center"/>
    </xf>
    <xf numFmtId="0" fontId="9" fillId="0" borderId="12" xfId="0" applyFont="1" applyBorder="1" applyAlignment="1">
      <alignment horizontal="center"/>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0" borderId="10" xfId="1" applyFont="1" applyBorder="1" applyAlignment="1">
      <alignment horizontal="left" vertical="center" wrapText="1"/>
    </xf>
    <xf numFmtId="0" fontId="3" fillId="0" borderId="13" xfId="1" applyFont="1" applyBorder="1" applyAlignment="1">
      <alignment horizontal="left" vertical="center" wrapText="1"/>
    </xf>
    <xf numFmtId="0" fontId="5" fillId="6" borderId="5" xfId="0" applyFont="1" applyFill="1" applyBorder="1" applyAlignment="1">
      <alignment horizontal="center" vertical="center" wrapText="1"/>
    </xf>
    <xf numFmtId="0" fontId="5" fillId="6" borderId="5" xfId="0" applyFont="1" applyFill="1" applyBorder="1" applyAlignment="1">
      <alignment horizontal="center" vertical="center"/>
    </xf>
    <xf numFmtId="0" fontId="5" fillId="6" borderId="10"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12" fillId="2" borderId="4" xfId="0" applyFont="1" applyFill="1" applyBorder="1" applyAlignment="1">
      <alignment horizontal="left"/>
    </xf>
    <xf numFmtId="0" fontId="12" fillId="2" borderId="5" xfId="0" applyFont="1" applyFill="1" applyBorder="1" applyAlignment="1">
      <alignment horizontal="left"/>
    </xf>
    <xf numFmtId="0" fontId="12" fillId="2" borderId="6" xfId="0" applyFont="1" applyFill="1" applyBorder="1" applyAlignment="1">
      <alignment horizontal="left"/>
    </xf>
    <xf numFmtId="0" fontId="14" fillId="2" borderId="4" xfId="0" applyFont="1" applyFill="1" applyBorder="1" applyAlignment="1">
      <alignment horizontal="left"/>
    </xf>
    <xf numFmtId="0" fontId="14" fillId="2" borderId="5" xfId="0" applyFont="1" applyFill="1" applyBorder="1" applyAlignment="1">
      <alignment horizontal="left"/>
    </xf>
    <xf numFmtId="0" fontId="14" fillId="2" borderId="6" xfId="0" applyFont="1" applyFill="1" applyBorder="1" applyAlignment="1">
      <alignment horizontal="left"/>
    </xf>
    <xf numFmtId="0" fontId="14" fillId="2" borderId="7" xfId="0" applyFont="1" applyFill="1" applyBorder="1" applyAlignment="1">
      <alignment horizontal="center"/>
    </xf>
    <xf numFmtId="0" fontId="14" fillId="2" borderId="8" xfId="0" applyFont="1" applyFill="1" applyBorder="1" applyAlignment="1">
      <alignment horizontal="center"/>
    </xf>
    <xf numFmtId="0" fontId="14" fillId="2" borderId="9" xfId="0" applyFont="1" applyFill="1" applyBorder="1" applyAlignment="1">
      <alignment horizontal="center"/>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xf>
    <xf numFmtId="0" fontId="5" fillId="6" borderId="12"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12" fillId="2" borderId="14" xfId="0" applyFont="1" applyFill="1" applyBorder="1" applyAlignment="1">
      <alignment horizontal="left"/>
    </xf>
    <xf numFmtId="0" fontId="12" fillId="2" borderId="11" xfId="0" applyFont="1" applyFill="1" applyBorder="1" applyAlignment="1">
      <alignment horizontal="left"/>
    </xf>
    <xf numFmtId="0" fontId="12" fillId="2" borderId="15" xfId="0" applyFont="1" applyFill="1" applyBorder="1" applyAlignment="1">
      <alignment horizontal="left"/>
    </xf>
    <xf numFmtId="0" fontId="5" fillId="5" borderId="13" xfId="0"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0" xfId="0" applyFont="1" applyFill="1" applyBorder="1" applyAlignment="1">
      <alignment horizontal="center" vertical="center"/>
    </xf>
    <xf numFmtId="0" fontId="2" fillId="2" borderId="2" xfId="0" applyFont="1" applyFill="1" applyBorder="1" applyAlignment="1">
      <alignment horizontal="center" vertical="center" wrapText="1"/>
    </xf>
    <xf numFmtId="0" fontId="0" fillId="0" borderId="5" xfId="0" applyBorder="1" applyAlignment="1">
      <alignment horizontal="center" vertical="center" wrapText="1"/>
    </xf>
    <xf numFmtId="0" fontId="2" fillId="2" borderId="14" xfId="0" applyFont="1" applyFill="1" applyBorder="1" applyAlignment="1">
      <alignment horizontal="left"/>
    </xf>
    <xf numFmtId="0" fontId="2" fillId="2" borderId="11" xfId="0" applyFont="1" applyFill="1" applyBorder="1" applyAlignment="1">
      <alignment horizontal="left"/>
    </xf>
    <xf numFmtId="0" fontId="2" fillId="2" borderId="15" xfId="0" applyFont="1" applyFill="1" applyBorder="1" applyAlignment="1">
      <alignment horizontal="left"/>
    </xf>
    <xf numFmtId="0" fontId="4" fillId="2" borderId="4" xfId="0" applyFont="1" applyFill="1" applyBorder="1" applyAlignment="1">
      <alignment horizontal="left"/>
    </xf>
    <xf numFmtId="0" fontId="4" fillId="2" borderId="5" xfId="0" applyFont="1" applyFill="1" applyBorder="1" applyAlignment="1">
      <alignment horizontal="left"/>
    </xf>
    <xf numFmtId="0" fontId="4" fillId="2" borderId="6" xfId="0" applyFont="1" applyFill="1" applyBorder="1" applyAlignment="1">
      <alignment horizontal="left"/>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14" fontId="2"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xf>
    <xf numFmtId="0" fontId="0" fillId="0" borderId="12" xfId="0" applyBorder="1" applyAlignment="1">
      <alignment horizontal="center"/>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4" fillId="2" borderId="14" xfId="0" applyFont="1" applyFill="1" applyBorder="1" applyAlignment="1">
      <alignment horizontal="left"/>
    </xf>
    <xf numFmtId="0" fontId="4" fillId="2" borderId="11" xfId="0" applyFont="1" applyFill="1" applyBorder="1" applyAlignment="1">
      <alignment horizontal="left"/>
    </xf>
    <xf numFmtId="0" fontId="4" fillId="2" borderId="15" xfId="0" applyFont="1" applyFill="1" applyBorder="1" applyAlignment="1">
      <alignment horizontal="left"/>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14" fontId="2" fillId="2" borderId="1" xfId="0" applyNumberFormat="1" applyFont="1" applyFill="1" applyBorder="1" applyAlignment="1">
      <alignment horizontal="center" vertical="center" wrapText="1"/>
    </xf>
    <xf numFmtId="14" fontId="2" fillId="2" borderId="4"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9" fillId="0" borderId="1" xfId="0" applyFont="1" applyBorder="1" applyAlignment="1">
      <alignment horizontal="center" vertical="top"/>
    </xf>
    <xf numFmtId="0" fontId="9" fillId="0" borderId="4" xfId="0" applyFont="1" applyBorder="1" applyAlignment="1">
      <alignment horizontal="center" vertical="top"/>
    </xf>
    <xf numFmtId="0" fontId="9" fillId="0" borderId="12" xfId="0" applyFont="1" applyBorder="1" applyAlignment="1">
      <alignment horizontal="center" vertical="top"/>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4" fillId="0" borderId="14" xfId="0" applyFont="1" applyFill="1" applyBorder="1" applyAlignment="1">
      <alignment horizontal="left"/>
    </xf>
    <xf numFmtId="0" fontId="4" fillId="0" borderId="11" xfId="0" applyFont="1" applyFill="1" applyBorder="1" applyAlignment="1">
      <alignment horizontal="left"/>
    </xf>
    <xf numFmtId="0" fontId="4" fillId="0" borderId="15" xfId="0" applyFont="1" applyFill="1" applyBorder="1" applyAlignment="1">
      <alignment horizontal="left"/>
    </xf>
    <xf numFmtId="0" fontId="4" fillId="0" borderId="4" xfId="0" applyFont="1" applyFill="1" applyBorder="1" applyAlignment="1">
      <alignment horizontal="left"/>
    </xf>
    <xf numFmtId="0" fontId="4" fillId="0" borderId="5" xfId="0" applyFont="1" applyFill="1" applyBorder="1" applyAlignment="1">
      <alignment horizontal="left"/>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8" xfId="0" applyFont="1" applyFill="1" applyBorder="1" applyAlignment="1">
      <alignment horizontal="left"/>
    </xf>
    <xf numFmtId="0" fontId="4" fillId="0" borderId="9" xfId="0" applyFont="1" applyFill="1" applyBorder="1" applyAlignment="1">
      <alignment horizontal="left"/>
    </xf>
    <xf numFmtId="0" fontId="5" fillId="4" borderId="8"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5" fillId="3" borderId="8"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8" xfId="0" applyFont="1" applyFill="1" applyBorder="1" applyAlignment="1">
      <alignment horizontal="center" vertical="center"/>
    </xf>
    <xf numFmtId="0" fontId="36" fillId="2" borderId="2" xfId="0" applyFont="1" applyFill="1" applyBorder="1" applyAlignment="1">
      <alignment horizontal="justify" vertical="center" wrapText="1"/>
    </xf>
  </cellXfs>
  <cellStyles count="5">
    <cellStyle name="Millares" xfId="4" builtinId="3"/>
    <cellStyle name="Millares 2" xfId="2"/>
    <cellStyle name="Normal" xfId="0" builtinId="0"/>
    <cellStyle name="Normal 2" xfId="1"/>
    <cellStyle name="Porcentaje" xfId="3" builtinId="5"/>
  </cellStyles>
  <dxfs count="40">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FF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oneCellAnchor>
    <xdr:from>
      <xdr:col>7</xdr:col>
      <xdr:colOff>1086970</xdr:colOff>
      <xdr:row>32</xdr:row>
      <xdr:rowOff>0</xdr:rowOff>
    </xdr:from>
    <xdr:ext cx="4538383" cy="641839"/>
    <xdr:sp macro="" textlink="">
      <xdr:nvSpPr>
        <xdr:cNvPr id="2" name="Rectángulo 1"/>
        <xdr:cNvSpPr/>
      </xdr:nvSpPr>
      <xdr:spPr>
        <a:xfrm>
          <a:off x="11246970" y="106654600"/>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mc:AlternateContent xmlns:mc="http://schemas.openxmlformats.org/markup-compatibility/2006">
    <mc:Choice xmlns:a14="http://schemas.microsoft.com/office/drawing/2010/main" Requires="a14">
      <xdr:twoCellAnchor>
        <xdr:from>
          <xdr:col>10</xdr:col>
          <xdr:colOff>323850</xdr:colOff>
          <xdr:row>8</xdr:row>
          <xdr:rowOff>142875</xdr:rowOff>
        </xdr:from>
        <xdr:to>
          <xdr:col>11</xdr:col>
          <xdr:colOff>1390650</xdr:colOff>
          <xdr:row>9</xdr:row>
          <xdr:rowOff>219075</xdr:rowOff>
        </xdr:to>
        <xdr:sp macro="" textlink="">
          <xdr:nvSpPr>
            <xdr:cNvPr id="8193" name="Button 1" hidden="1">
              <a:extLst>
                <a:ext uri="{63B3BB69-23CF-44E3-9099-C40C66FF867C}">
                  <a14:compatExt spid="_x0000_s8193"/>
                </a:ext>
                <a:ext uri="{FF2B5EF4-FFF2-40B4-BE49-F238E27FC236}">
                  <a16:creationId xmlns="" xmlns:a16="http://schemas.microsoft.com/office/drawing/2014/main" id="{00000000-0008-0000-0100-00000C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Hacer clik aquí para valorar controles (obligatorio)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10</xdr:row>
          <xdr:rowOff>123825</xdr:rowOff>
        </xdr:from>
        <xdr:to>
          <xdr:col>5</xdr:col>
          <xdr:colOff>1552575</xdr:colOff>
          <xdr:row>11</xdr:row>
          <xdr:rowOff>85725</xdr:rowOff>
        </xdr:to>
        <xdr:sp macro="" textlink="">
          <xdr:nvSpPr>
            <xdr:cNvPr id="8194" name="Button 2" hidden="1">
              <a:extLst>
                <a:ext uri="{63B3BB69-23CF-44E3-9099-C40C66FF867C}">
                  <a14:compatExt spid="_x0000_s8194"/>
                </a:ext>
                <a:ext uri="{FF2B5EF4-FFF2-40B4-BE49-F238E27FC236}">
                  <a16:creationId xmlns="" xmlns:a16="http://schemas.microsoft.com/office/drawing/2014/main" id="{00000000-0008-0000-0100-000017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Causa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11</xdr:row>
          <xdr:rowOff>142875</xdr:rowOff>
        </xdr:from>
        <xdr:to>
          <xdr:col>5</xdr:col>
          <xdr:colOff>1533525</xdr:colOff>
          <xdr:row>11</xdr:row>
          <xdr:rowOff>361950</xdr:rowOff>
        </xdr:to>
        <xdr:sp macro="" textlink="">
          <xdr:nvSpPr>
            <xdr:cNvPr id="8195" name="Button 3" hidden="1">
              <a:extLst>
                <a:ext uri="{63B3BB69-23CF-44E3-9099-C40C66FF867C}">
                  <a14:compatExt spid="_x0000_s8195"/>
                </a:ext>
                <a:ext uri="{FF2B5EF4-FFF2-40B4-BE49-F238E27FC236}">
                  <a16:creationId xmlns="" xmlns:a16="http://schemas.microsoft.com/office/drawing/2014/main" id="{00000000-0008-0000-0100-00001F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Causa</a:t>
              </a:r>
            </a:p>
          </xdr:txBody>
        </xdr:sp>
        <xdr:clientData fPrintsWithSheet="0"/>
      </xdr:twoCellAnchor>
    </mc:Choice>
    <mc:Fallback/>
  </mc:AlternateContent>
  <xdr:twoCellAnchor editAs="oneCell">
    <xdr:from>
      <xdr:col>0</xdr:col>
      <xdr:colOff>816909</xdr:colOff>
      <xdr:row>0</xdr:row>
      <xdr:rowOff>0</xdr:rowOff>
    </xdr:from>
    <xdr:to>
      <xdr:col>1</xdr:col>
      <xdr:colOff>567764</xdr:colOff>
      <xdr:row>2</xdr:row>
      <xdr:rowOff>221741</xdr:rowOff>
    </xdr:to>
    <xdr:pic>
      <xdr:nvPicPr>
        <xdr:cNvPr id="6" name="Imagen 5">
          <a:extLst>
            <a:ext uri="{FF2B5EF4-FFF2-40B4-BE49-F238E27FC236}">
              <a16:creationId xmlns="" xmlns:a16="http://schemas.microsoft.com/office/drawing/2014/main" id="{00000000-0008-0000-0100-000006000000}"/>
            </a:ext>
          </a:extLst>
        </xdr:cNvPr>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bwMode="auto">
        <a:xfrm>
          <a:off x="816909" y="0"/>
          <a:ext cx="1319305" cy="977391"/>
        </a:xfrm>
        <a:prstGeom prst="rect">
          <a:avLst/>
        </a:prstGeom>
        <a:ln>
          <a:noFill/>
        </a:ln>
        <a:extLst>
          <a:ext uri="{53640926-AAD7-44D8-BBD7-CCE9431645EC}">
            <a14:shadowObscured xmlns:a14="http://schemas.microsoft.com/office/drawing/2010/main"/>
          </a:ext>
        </a:extLst>
      </xdr:spPr>
    </xdr:pic>
    <xdr:clientData/>
  </xdr:twoCellAnchor>
  <xdr:oneCellAnchor>
    <xdr:from>
      <xdr:col>11</xdr:col>
      <xdr:colOff>1348067</xdr:colOff>
      <xdr:row>32</xdr:row>
      <xdr:rowOff>0</xdr:rowOff>
    </xdr:from>
    <xdr:ext cx="4538383" cy="641839"/>
    <xdr:sp macro="" textlink="">
      <xdr:nvSpPr>
        <xdr:cNvPr id="7" name="Rectángulo 6"/>
        <xdr:cNvSpPr/>
      </xdr:nvSpPr>
      <xdr:spPr>
        <a:xfrm>
          <a:off x="15470467" y="107086400"/>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mc:AlternateContent xmlns:mc="http://schemas.openxmlformats.org/markup-compatibility/2006">
    <mc:Choice xmlns:a14="http://schemas.microsoft.com/office/drawing/2010/main" Requires="a14">
      <xdr:twoCellAnchor>
        <xdr:from>
          <xdr:col>5</xdr:col>
          <xdr:colOff>285750</xdr:colOff>
          <xdr:row>16</xdr:row>
          <xdr:rowOff>142875</xdr:rowOff>
        </xdr:from>
        <xdr:to>
          <xdr:col>5</xdr:col>
          <xdr:colOff>1533525</xdr:colOff>
          <xdr:row>16</xdr:row>
          <xdr:rowOff>361950</xdr:rowOff>
        </xdr:to>
        <xdr:sp macro="" textlink="">
          <xdr:nvSpPr>
            <xdr:cNvPr id="8196" name="Button 4" hidden="1">
              <a:extLst>
                <a:ext uri="{63B3BB69-23CF-44E3-9099-C40C66FF867C}">
                  <a14:compatExt spid="_x0000_s8196"/>
                </a:ext>
                <a:ext uri="{FF2B5EF4-FFF2-40B4-BE49-F238E27FC236}">
                  <a16:creationId xmlns:a16="http://schemas.microsoft.com/office/drawing/2014/main" xmlns="" id="{00000000-0008-0000-0100-00001F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Causa</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11</xdr:col>
      <xdr:colOff>1128364</xdr:colOff>
      <xdr:row>9</xdr:row>
      <xdr:rowOff>0</xdr:rowOff>
    </xdr:from>
    <xdr:ext cx="184730" cy="623248"/>
    <xdr:sp macro="" textlink="">
      <xdr:nvSpPr>
        <xdr:cNvPr id="2" name="Rectángulo 1">
          <a:extLst>
            <a:ext uri="{FF2B5EF4-FFF2-40B4-BE49-F238E27FC236}">
              <a16:creationId xmlns="" xmlns:a16="http://schemas.microsoft.com/office/drawing/2014/main" id="{00000000-0008-0000-0100-000002000000}"/>
            </a:ext>
          </a:extLst>
        </xdr:cNvPr>
        <xdr:cNvSpPr/>
      </xdr:nvSpPr>
      <xdr:spPr>
        <a:xfrm>
          <a:off x="22054789" y="1122997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29308</xdr:colOff>
      <xdr:row>0</xdr:row>
      <xdr:rowOff>232682</xdr:rowOff>
    </xdr:from>
    <xdr:to>
      <xdr:col>0</xdr:col>
      <xdr:colOff>820616</xdr:colOff>
      <xdr:row>2</xdr:row>
      <xdr:rowOff>81643</xdr:rowOff>
    </xdr:to>
    <xdr:pic>
      <xdr:nvPicPr>
        <xdr:cNvPr id="3" name="Imagen 2" descr="cid:4c49b84f-13fe-4e3f-9a59-dd70e9096779">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08" y="232682"/>
          <a:ext cx="791308" cy="794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1364902</xdr:colOff>
      <xdr:row>12</xdr:row>
      <xdr:rowOff>166134</xdr:rowOff>
    </xdr:from>
    <xdr:ext cx="4538383" cy="641839"/>
    <xdr:sp macro="" textlink="">
      <xdr:nvSpPr>
        <xdr:cNvPr id="7" name="Rectángulo 6">
          <a:extLst>
            <a:ext uri="{FF2B5EF4-FFF2-40B4-BE49-F238E27FC236}">
              <a16:creationId xmlns="" xmlns:a16="http://schemas.microsoft.com/office/drawing/2014/main" id="{00000000-0008-0000-0100-000007000000}"/>
            </a:ext>
          </a:extLst>
        </xdr:cNvPr>
        <xdr:cNvSpPr/>
      </xdr:nvSpPr>
      <xdr:spPr>
        <a:xfrm>
          <a:off x="20381675" y="1076546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-8544</xdr:colOff>
      <xdr:row>0</xdr:row>
      <xdr:rowOff>232682</xdr:rowOff>
    </xdr:from>
    <xdr:to>
      <xdr:col>0</xdr:col>
      <xdr:colOff>824220</xdr:colOff>
      <xdr:row>2</xdr:row>
      <xdr:rowOff>99681</xdr:rowOff>
    </xdr:to>
    <xdr:pic>
      <xdr:nvPicPr>
        <xdr:cNvPr id="5" name="Imagen 4" descr="logo nuevo contraloria">
          <a:extLst>
            <a:ext uri="{FF2B5EF4-FFF2-40B4-BE49-F238E27FC236}">
              <a16:creationId xmlns=""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44" y="232682"/>
          <a:ext cx="832764" cy="808423"/>
        </a:xfrm>
        <a:prstGeom prst="rect">
          <a:avLst/>
        </a:prstGeom>
        <a:noFill/>
        <a:ln>
          <a:noFill/>
        </a:ln>
      </xdr:spPr>
    </xdr:pic>
    <xdr:clientData/>
  </xdr:twoCellAnchor>
  <xdr:oneCellAnchor>
    <xdr:from>
      <xdr:col>11</xdr:col>
      <xdr:colOff>1128364</xdr:colOff>
      <xdr:row>9</xdr:row>
      <xdr:rowOff>0</xdr:rowOff>
    </xdr:from>
    <xdr:ext cx="184730" cy="623248"/>
    <xdr:sp macro="" textlink="">
      <xdr:nvSpPr>
        <xdr:cNvPr id="9" name="Rectángulo 8">
          <a:extLst>
            <a:ext uri="{FF2B5EF4-FFF2-40B4-BE49-F238E27FC236}">
              <a16:creationId xmlns="" xmlns:a16="http://schemas.microsoft.com/office/drawing/2014/main" id="{00000000-0008-0000-0100-000002000000}"/>
            </a:ext>
          </a:extLst>
        </xdr:cNvPr>
        <xdr:cNvSpPr/>
      </xdr:nvSpPr>
      <xdr:spPr>
        <a:xfrm>
          <a:off x="20006914" y="1020127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1318864</xdr:colOff>
      <xdr:row>13</xdr:row>
      <xdr:rowOff>174625</xdr:rowOff>
    </xdr:from>
    <xdr:ext cx="184730" cy="623248"/>
    <xdr:sp macro="" textlink="">
      <xdr:nvSpPr>
        <xdr:cNvPr id="2" name="Rectángulo 1">
          <a:extLst>
            <a:ext uri="{FF2B5EF4-FFF2-40B4-BE49-F238E27FC236}">
              <a16:creationId xmlns="" xmlns:a16="http://schemas.microsoft.com/office/drawing/2014/main" id="{00000000-0008-0000-0200-000002000000}"/>
            </a:ext>
          </a:extLst>
        </xdr:cNvPr>
        <xdr:cNvSpPr/>
      </xdr:nvSpPr>
      <xdr:spPr>
        <a:xfrm>
          <a:off x="17939989" y="167957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4" name="Rectángulo 3">
          <a:extLst>
            <a:ext uri="{FF2B5EF4-FFF2-40B4-BE49-F238E27FC236}">
              <a16:creationId xmlns="" xmlns:a16="http://schemas.microsoft.com/office/drawing/2014/main" id="{00000000-0008-0000-0200-000004000000}"/>
            </a:ext>
          </a:extLst>
        </xdr:cNvPr>
        <xdr:cNvSpPr/>
      </xdr:nvSpPr>
      <xdr:spPr>
        <a:xfrm>
          <a:off x="17812989" y="26765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7</xdr:row>
      <xdr:rowOff>0</xdr:rowOff>
    </xdr:from>
    <xdr:ext cx="184730" cy="623248"/>
    <xdr:sp macro="" textlink="">
      <xdr:nvSpPr>
        <xdr:cNvPr id="5" name="Rectángulo 4">
          <a:extLst>
            <a:ext uri="{FF2B5EF4-FFF2-40B4-BE49-F238E27FC236}">
              <a16:creationId xmlns="" xmlns:a16="http://schemas.microsoft.com/office/drawing/2014/main" id="{00000000-0008-0000-0200-000005000000}"/>
            </a:ext>
          </a:extLst>
        </xdr:cNvPr>
        <xdr:cNvSpPr/>
      </xdr:nvSpPr>
      <xdr:spPr>
        <a:xfrm>
          <a:off x="17812989" y="52673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13</xdr:col>
      <xdr:colOff>375894</xdr:colOff>
      <xdr:row>13</xdr:row>
      <xdr:rowOff>113592</xdr:rowOff>
    </xdr:from>
    <xdr:ext cx="4538383" cy="641839"/>
    <xdr:sp macro="" textlink="">
      <xdr:nvSpPr>
        <xdr:cNvPr id="8" name="Rectángulo 7">
          <a:extLst>
            <a:ext uri="{FF2B5EF4-FFF2-40B4-BE49-F238E27FC236}">
              <a16:creationId xmlns="" xmlns:a16="http://schemas.microsoft.com/office/drawing/2014/main" id="{00000000-0008-0000-0200-000008000000}"/>
            </a:ext>
          </a:extLst>
        </xdr:cNvPr>
        <xdr:cNvSpPr/>
      </xdr:nvSpPr>
      <xdr:spPr>
        <a:xfrm>
          <a:off x="20411239" y="1324057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76638</xdr:colOff>
      <xdr:row>0</xdr:row>
      <xdr:rowOff>98534</xdr:rowOff>
    </xdr:from>
    <xdr:to>
      <xdr:col>0</xdr:col>
      <xdr:colOff>919654</xdr:colOff>
      <xdr:row>2</xdr:row>
      <xdr:rowOff>240862</xdr:rowOff>
    </xdr:to>
    <xdr:pic>
      <xdr:nvPicPr>
        <xdr:cNvPr id="10" name="Imagen 9" descr="logo nuevo contraloria">
          <a:extLst>
            <a:ext uri="{FF2B5EF4-FFF2-40B4-BE49-F238E27FC236}">
              <a16:creationId xmlns="" xmlns:a16="http://schemas.microsoft.com/office/drawing/2014/main" id="{00000000-0008-0000-02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638" y="98534"/>
          <a:ext cx="843016" cy="9525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11</xdr:col>
      <xdr:colOff>629889</xdr:colOff>
      <xdr:row>13</xdr:row>
      <xdr:rowOff>127000</xdr:rowOff>
    </xdr:from>
    <xdr:ext cx="184730" cy="623248"/>
    <xdr:sp macro="" textlink="">
      <xdr:nvSpPr>
        <xdr:cNvPr id="2" name="Rectángulo 1">
          <a:extLst>
            <a:ext uri="{FF2B5EF4-FFF2-40B4-BE49-F238E27FC236}">
              <a16:creationId xmlns="" xmlns:a16="http://schemas.microsoft.com/office/drawing/2014/main" id="{00000000-0008-0000-0300-000002000000}"/>
            </a:ext>
          </a:extLst>
        </xdr:cNvPr>
        <xdr:cNvSpPr/>
      </xdr:nvSpPr>
      <xdr:spPr>
        <a:xfrm>
          <a:off x="17917764" y="100520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editAs="oneCell">
    <xdr:from>
      <xdr:col>0</xdr:col>
      <xdr:colOff>161924</xdr:colOff>
      <xdr:row>0</xdr:row>
      <xdr:rowOff>142874</xdr:rowOff>
    </xdr:from>
    <xdr:to>
      <xdr:col>0</xdr:col>
      <xdr:colOff>1066799</xdr:colOff>
      <xdr:row>2</xdr:row>
      <xdr:rowOff>57150</xdr:rowOff>
    </xdr:to>
    <xdr:pic>
      <xdr:nvPicPr>
        <xdr:cNvPr id="7" name="Imagen 6" descr="logo nuevo contraloria">
          <a:extLst>
            <a:ext uri="{FF2B5EF4-FFF2-40B4-BE49-F238E27FC236}">
              <a16:creationId xmlns="" xmlns:a16="http://schemas.microsoft.com/office/drawing/2014/main" id="{00000000-0008-0000-03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4" y="142874"/>
          <a:ext cx="904875" cy="80010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10</xdr:col>
      <xdr:colOff>828558</xdr:colOff>
      <xdr:row>8</xdr:row>
      <xdr:rowOff>79375</xdr:rowOff>
    </xdr:from>
    <xdr:ext cx="184731" cy="623248"/>
    <xdr:sp macro="" textlink="">
      <xdr:nvSpPr>
        <xdr:cNvPr id="2" name="Rectángulo 1">
          <a:extLst>
            <a:ext uri="{FF2B5EF4-FFF2-40B4-BE49-F238E27FC236}">
              <a16:creationId xmlns="" xmlns:a16="http://schemas.microsoft.com/office/drawing/2014/main" id="{00000000-0008-0000-0400-000002000000}"/>
            </a:ext>
          </a:extLst>
        </xdr:cNvPr>
        <xdr:cNvSpPr/>
      </xdr:nvSpPr>
      <xdr:spPr>
        <a:xfrm>
          <a:off x="18459333" y="7127875"/>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1348067</xdr:colOff>
      <xdr:row>7</xdr:row>
      <xdr:rowOff>4144392</xdr:rowOff>
    </xdr:from>
    <xdr:ext cx="4538383" cy="641839"/>
    <xdr:sp macro="" textlink="">
      <xdr:nvSpPr>
        <xdr:cNvPr id="5" name="Rectángulo 4">
          <a:extLst>
            <a:ext uri="{FF2B5EF4-FFF2-40B4-BE49-F238E27FC236}">
              <a16:creationId xmlns="" xmlns:a16="http://schemas.microsoft.com/office/drawing/2014/main" id="{00000000-0008-0000-0400-000005000000}"/>
            </a:ext>
          </a:extLst>
        </xdr:cNvPr>
        <xdr:cNvSpPr/>
      </xdr:nvSpPr>
      <xdr:spPr>
        <a:xfrm>
          <a:off x="28727376" y="9413541"/>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57150</xdr:colOff>
      <xdr:row>0</xdr:row>
      <xdr:rowOff>95249</xdr:rowOff>
    </xdr:from>
    <xdr:to>
      <xdr:col>1</xdr:col>
      <xdr:colOff>172261</xdr:colOff>
      <xdr:row>2</xdr:row>
      <xdr:rowOff>81063</xdr:rowOff>
    </xdr:to>
    <xdr:pic>
      <xdr:nvPicPr>
        <xdr:cNvPr id="7" name="Imagen 6" descr="logo nuevo contraloria">
          <a:extLst>
            <a:ext uri="{FF2B5EF4-FFF2-40B4-BE49-F238E27FC236}">
              <a16:creationId xmlns=""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95249"/>
          <a:ext cx="854818" cy="76605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gomez\Downloads\Consolidado%20mapa%20de%20riesgos%20Contraloria%20de%20Bogot&#225;%20version%203.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lia_\Downloads\Consolidado%20mapa%20de%20riesgos%20Contraloria%20de%20Bogot&#225;%202020%20Versi&#243;n%202.0%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209;O%202019\PLANIFICACION%20A&#209;O%202020\MAPA%20DE%20RIESGOS%202020\GESTI&#211;N%20ADMITIVA%20Y%20FINANCIERA\PDE07-01%20Anexos%20Mapa%20de%20Riesgos%20Institucionales%20ADMINISTRATIV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lia_\Documents\TRABAJO%20EN%20CASA\SEPTIEMBRE\PLAN%20ANTICORRUPCION\CONSOLIDADO%20MR%20-%20PVCGF%20AGOSTO%202020%20%20hoy.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campos\AppData\Local\Microsoft\Windows\INetCache\Content.Outlook\EYFFJ1FT\Copia%20de%20MAPA%20DE%20RIESGOS%20PROCESO%20RFJC%201%20NUEVA%20METODOLOG&#205;A%20%20definitiv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 val="Consolidado mapa de riesgos Con"/>
    </sheetNames>
    <definedNames>
      <definedName name="Causas_Haga_clic_en"/>
      <definedName name="controles_Haga_clic_en"/>
      <definedName name="EliminarCausa_Haga_clic_en"/>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cell r="BE1">
            <v>0</v>
          </cell>
          <cell r="BF1">
            <v>0</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D1" t="str">
            <v>SOLIDEZ DE TODOS LOS CONTROLES</v>
          </cell>
          <cell r="BE1">
            <v>0</v>
          </cell>
          <cell r="BF1">
            <v>0</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 val="CONSOLIDADO MR - PVCGF AGOSTO 2"/>
    </sheetNames>
    <definedNames>
      <definedName name="EliminarCausa_Haga_clic_en"/>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D1" t="str">
            <v>SOLIDEZ DE TODOS LOS CONTROLES</v>
          </cell>
          <cell r="BE1">
            <v>0</v>
          </cell>
          <cell r="BF1">
            <v>0</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55"/>
  <sheetViews>
    <sheetView topLeftCell="BB17" zoomScale="98" zoomScaleNormal="98" workbookViewId="0">
      <selection activeCell="BD17" sqref="BD17"/>
    </sheetView>
  </sheetViews>
  <sheetFormatPr baseColWidth="10" defaultRowHeight="15" x14ac:dyDescent="0.25"/>
  <cols>
    <col min="1" max="1" width="22.42578125" customWidth="1"/>
    <col min="2" max="2" width="22.28515625" customWidth="1"/>
    <col min="3" max="3" width="16.42578125" customWidth="1"/>
    <col min="4" max="4" width="29.140625" customWidth="1"/>
    <col min="5" max="5" width="18" customWidth="1"/>
    <col min="6" max="6" width="14.5703125" customWidth="1"/>
    <col min="7" max="7" width="22.5703125" customWidth="1"/>
    <col min="8" max="8" width="17.7109375" customWidth="1"/>
    <col min="9" max="9" width="17.42578125" customWidth="1"/>
    <col min="10" max="10" width="13.5703125" customWidth="1"/>
    <col min="11" max="11" width="10.7109375" customWidth="1"/>
    <col min="12" max="12" width="16.5703125" customWidth="1"/>
    <col min="13" max="13" width="9.140625" hidden="1" customWidth="1"/>
    <col min="14" max="14" width="3.42578125" hidden="1" customWidth="1"/>
    <col min="15" max="15" width="4.42578125" hidden="1" customWidth="1"/>
    <col min="16" max="41" width="10.85546875" hidden="1" customWidth="1"/>
    <col min="46" max="46" width="26.5703125" customWidth="1"/>
    <col min="47" max="47" width="30.85546875" customWidth="1"/>
    <col min="52" max="52" width="86" customWidth="1"/>
    <col min="53" max="53" width="12.140625" customWidth="1"/>
    <col min="54" max="54" width="101.42578125" style="99" customWidth="1"/>
    <col min="55" max="55" width="16" style="100" customWidth="1"/>
    <col min="56" max="56" width="87.85546875" style="99" customWidth="1"/>
    <col min="57" max="57" width="48.28515625" customWidth="1"/>
  </cols>
  <sheetData>
    <row r="1" spans="1:56" s="40" customFormat="1" ht="29.25" customHeight="1" x14ac:dyDescent="0.2">
      <c r="A1" s="241" t="s">
        <v>136</v>
      </c>
      <c r="B1" s="242"/>
      <c r="C1" s="245" t="s">
        <v>137</v>
      </c>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7" t="s">
        <v>138</v>
      </c>
      <c r="BC1" s="247"/>
      <c r="BD1" s="248"/>
    </row>
    <row r="2" spans="1:56" s="40" customFormat="1" ht="30.75" customHeight="1" x14ac:dyDescent="0.2">
      <c r="A2" s="243"/>
      <c r="B2" s="244"/>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9" t="s">
        <v>139</v>
      </c>
      <c r="BC2" s="249"/>
      <c r="BD2" s="250"/>
    </row>
    <row r="3" spans="1:56" s="40" customFormat="1" ht="21" customHeight="1" x14ac:dyDescent="0.2">
      <c r="A3" s="243"/>
      <c r="B3" s="244"/>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51" t="s">
        <v>140</v>
      </c>
      <c r="BC3" s="251"/>
      <c r="BD3" s="252"/>
    </row>
    <row r="4" spans="1:56" s="40" customFormat="1" ht="27.75" customHeight="1" thickBot="1" x14ac:dyDescent="0.25">
      <c r="A4" s="253" t="s">
        <v>141</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4"/>
      <c r="AX4" s="254"/>
      <c r="AY4" s="254"/>
      <c r="AZ4" s="254"/>
      <c r="BA4" s="254"/>
      <c r="BB4" s="254"/>
      <c r="BC4" s="254"/>
      <c r="BD4" s="255"/>
    </row>
    <row r="5" spans="1:56" s="41" customFormat="1" ht="46.5" customHeight="1" x14ac:dyDescent="0.2">
      <c r="A5" s="256" t="s">
        <v>142</v>
      </c>
      <c r="B5" s="257"/>
      <c r="C5" s="257" t="s">
        <v>143</v>
      </c>
      <c r="D5" s="257"/>
      <c r="E5" s="257"/>
      <c r="F5" s="257"/>
      <c r="G5" s="257"/>
      <c r="H5" s="257" t="s">
        <v>144</v>
      </c>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c r="AZ5" s="258" t="s">
        <v>145</v>
      </c>
      <c r="BA5" s="258"/>
      <c r="BB5" s="259" t="s">
        <v>146</v>
      </c>
      <c r="BC5" s="259"/>
      <c r="BD5" s="260"/>
    </row>
    <row r="6" spans="1:56" s="43" customFormat="1" ht="19.5" customHeight="1" x14ac:dyDescent="0.2">
      <c r="A6" s="240" t="s">
        <v>147</v>
      </c>
      <c r="B6" s="233" t="s">
        <v>148</v>
      </c>
      <c r="C6" s="233" t="s">
        <v>149</v>
      </c>
      <c r="D6" s="233" t="s">
        <v>150</v>
      </c>
      <c r="E6" s="233" t="s">
        <v>151</v>
      </c>
      <c r="F6" s="233" t="s">
        <v>152</v>
      </c>
      <c r="G6" s="233" t="s">
        <v>153</v>
      </c>
      <c r="H6" s="237" t="s">
        <v>154</v>
      </c>
      <c r="I6" s="237"/>
      <c r="J6" s="237"/>
      <c r="K6" s="237" t="s">
        <v>155</v>
      </c>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42"/>
      <c r="AS6" s="237" t="s">
        <v>156</v>
      </c>
      <c r="AT6" s="237"/>
      <c r="AU6" s="237"/>
      <c r="AV6" s="237"/>
      <c r="AW6" s="237"/>
      <c r="AX6" s="237"/>
      <c r="AY6" s="237"/>
      <c r="AZ6" s="238" t="s">
        <v>157</v>
      </c>
      <c r="BA6" s="238" t="s">
        <v>158</v>
      </c>
      <c r="BB6" s="239" t="s">
        <v>159</v>
      </c>
      <c r="BC6" s="239" t="s">
        <v>160</v>
      </c>
      <c r="BD6" s="232" t="s">
        <v>161</v>
      </c>
    </row>
    <row r="7" spans="1:56" s="43" customFormat="1" ht="26.25" customHeight="1" x14ac:dyDescent="0.2">
      <c r="A7" s="240"/>
      <c r="B7" s="233"/>
      <c r="C7" s="233"/>
      <c r="D7" s="233"/>
      <c r="E7" s="233"/>
      <c r="F7" s="233"/>
      <c r="G7" s="233"/>
      <c r="H7" s="233" t="s">
        <v>162</v>
      </c>
      <c r="I7" s="233"/>
      <c r="J7" s="233"/>
      <c r="K7" s="233" t="s">
        <v>163</v>
      </c>
      <c r="L7" s="233"/>
      <c r="M7" s="234" t="s">
        <v>164</v>
      </c>
      <c r="N7" s="234"/>
      <c r="O7" s="234"/>
      <c r="P7" s="234"/>
      <c r="Q7" s="234"/>
      <c r="R7" s="234"/>
      <c r="S7" s="234"/>
      <c r="T7" s="234"/>
      <c r="U7" s="234"/>
      <c r="V7" s="234"/>
      <c r="W7" s="234"/>
      <c r="X7" s="234"/>
      <c r="Y7" s="234"/>
      <c r="Z7" s="234"/>
      <c r="AA7" s="234"/>
      <c r="AB7" s="234"/>
      <c r="AC7" s="234" t="s">
        <v>165</v>
      </c>
      <c r="AD7" s="234"/>
      <c r="AE7" s="235"/>
      <c r="AF7" s="234" t="s">
        <v>166</v>
      </c>
      <c r="AG7" s="234"/>
      <c r="AH7" s="234"/>
      <c r="AI7" s="234" t="s">
        <v>167</v>
      </c>
      <c r="AJ7" s="234"/>
      <c r="AK7" s="234" t="s">
        <v>168</v>
      </c>
      <c r="AL7" s="234" t="s">
        <v>169</v>
      </c>
      <c r="AM7" s="44"/>
      <c r="AN7" s="233" t="s">
        <v>170</v>
      </c>
      <c r="AO7" s="233"/>
      <c r="AP7" s="236" t="s">
        <v>171</v>
      </c>
      <c r="AQ7" s="236" t="s">
        <v>172</v>
      </c>
      <c r="AR7" s="45" t="s">
        <v>173</v>
      </c>
      <c r="AS7" s="233" t="s">
        <v>174</v>
      </c>
      <c r="AT7" s="233" t="s">
        <v>175</v>
      </c>
      <c r="AU7" s="233" t="s">
        <v>176</v>
      </c>
      <c r="AV7" s="233" t="s">
        <v>177</v>
      </c>
      <c r="AW7" s="233" t="s">
        <v>178</v>
      </c>
      <c r="AX7" s="233" t="s">
        <v>179</v>
      </c>
      <c r="AY7" s="233"/>
      <c r="AZ7" s="238"/>
      <c r="BA7" s="238"/>
      <c r="BB7" s="239"/>
      <c r="BC7" s="239"/>
      <c r="BD7" s="232"/>
    </row>
    <row r="8" spans="1:56" s="43" customFormat="1" ht="29.25" customHeight="1" x14ac:dyDescent="0.2">
      <c r="A8" s="240"/>
      <c r="B8" s="233"/>
      <c r="C8" s="233"/>
      <c r="D8" s="233"/>
      <c r="E8" s="233"/>
      <c r="F8" s="233"/>
      <c r="G8" s="233"/>
      <c r="H8" s="236" t="s">
        <v>171</v>
      </c>
      <c r="I8" s="236" t="s">
        <v>172</v>
      </c>
      <c r="J8" s="46" t="s">
        <v>180</v>
      </c>
      <c r="K8" s="233"/>
      <c r="L8" s="233"/>
      <c r="M8" s="234"/>
      <c r="N8" s="234"/>
      <c r="O8" s="234"/>
      <c r="P8" s="234"/>
      <c r="Q8" s="234"/>
      <c r="R8" s="234"/>
      <c r="S8" s="234"/>
      <c r="T8" s="234"/>
      <c r="U8" s="234"/>
      <c r="V8" s="234"/>
      <c r="W8" s="234"/>
      <c r="X8" s="234"/>
      <c r="Y8" s="234"/>
      <c r="Z8" s="234"/>
      <c r="AA8" s="234"/>
      <c r="AB8" s="234"/>
      <c r="AC8" s="234"/>
      <c r="AD8" s="234"/>
      <c r="AE8" s="235"/>
      <c r="AF8" s="234"/>
      <c r="AG8" s="234"/>
      <c r="AH8" s="234"/>
      <c r="AI8" s="234"/>
      <c r="AJ8" s="234"/>
      <c r="AK8" s="234"/>
      <c r="AL8" s="234"/>
      <c r="AM8" s="234"/>
      <c r="AN8" s="233"/>
      <c r="AO8" s="233"/>
      <c r="AP8" s="236"/>
      <c r="AQ8" s="236"/>
      <c r="AR8" s="47" t="s">
        <v>180</v>
      </c>
      <c r="AS8" s="233"/>
      <c r="AT8" s="233"/>
      <c r="AU8" s="233"/>
      <c r="AV8" s="233"/>
      <c r="AW8" s="233"/>
      <c r="AX8" s="233"/>
      <c r="AY8" s="233"/>
      <c r="AZ8" s="238"/>
      <c r="BA8" s="238"/>
      <c r="BB8" s="239"/>
      <c r="BC8" s="239"/>
      <c r="BD8" s="232"/>
    </row>
    <row r="9" spans="1:56" s="43" customFormat="1" ht="11.25" customHeight="1" x14ac:dyDescent="0.2">
      <c r="A9" s="240"/>
      <c r="B9" s="233"/>
      <c r="C9" s="233"/>
      <c r="D9" s="233"/>
      <c r="E9" s="233"/>
      <c r="F9" s="233"/>
      <c r="G9" s="233"/>
      <c r="H9" s="236"/>
      <c r="I9" s="236"/>
      <c r="J9" s="48" t="s">
        <v>181</v>
      </c>
      <c r="K9" s="233"/>
      <c r="L9" s="233"/>
      <c r="M9" s="234" t="s">
        <v>355</v>
      </c>
      <c r="N9" s="234"/>
      <c r="O9" s="234"/>
      <c r="P9" s="49">
        <f>IF(O9="Adecuado",15,0)</f>
        <v>0</v>
      </c>
      <c r="Q9" s="44" t="s">
        <v>182</v>
      </c>
      <c r="R9" s="233" t="s">
        <v>183</v>
      </c>
      <c r="S9" s="44" t="s">
        <v>356</v>
      </c>
      <c r="T9" s="233" t="s">
        <v>183</v>
      </c>
      <c r="U9" s="44" t="s">
        <v>184</v>
      </c>
      <c r="V9" s="233" t="s">
        <v>183</v>
      </c>
      <c r="W9" s="44" t="s">
        <v>185</v>
      </c>
      <c r="X9" s="49">
        <f>IF(W9="Se investigan y resuelven oportunamente",15,0)</f>
        <v>0</v>
      </c>
      <c r="Y9" s="44" t="s">
        <v>186</v>
      </c>
      <c r="Z9" s="234"/>
      <c r="AA9" s="234" t="s">
        <v>187</v>
      </c>
      <c r="AB9" s="234"/>
      <c r="AC9" s="234" t="s">
        <v>188</v>
      </c>
      <c r="AD9" s="234"/>
      <c r="AE9" s="235"/>
      <c r="AF9" s="234"/>
      <c r="AG9" s="234"/>
      <c r="AH9" s="234"/>
      <c r="AI9" s="234"/>
      <c r="AJ9" s="234"/>
      <c r="AK9" s="234"/>
      <c r="AL9" s="234"/>
      <c r="AM9" s="234"/>
      <c r="AN9" s="234" t="s">
        <v>189</v>
      </c>
      <c r="AO9" s="234" t="s">
        <v>190</v>
      </c>
      <c r="AP9" s="236"/>
      <c r="AQ9" s="236"/>
      <c r="AR9" s="48" t="s">
        <v>181</v>
      </c>
      <c r="AS9" s="233"/>
      <c r="AT9" s="233"/>
      <c r="AU9" s="233"/>
      <c r="AV9" s="233"/>
      <c r="AW9" s="233"/>
      <c r="AX9" s="233"/>
      <c r="AY9" s="233"/>
      <c r="AZ9" s="238"/>
      <c r="BA9" s="238"/>
      <c r="BB9" s="239"/>
      <c r="BC9" s="239"/>
      <c r="BD9" s="232"/>
    </row>
    <row r="10" spans="1:56" s="43" customFormat="1" ht="24" customHeight="1" x14ac:dyDescent="0.2">
      <c r="A10" s="240"/>
      <c r="B10" s="233"/>
      <c r="C10" s="233"/>
      <c r="D10" s="233"/>
      <c r="E10" s="233"/>
      <c r="F10" s="233"/>
      <c r="G10" s="233"/>
      <c r="H10" s="236"/>
      <c r="I10" s="236"/>
      <c r="J10" s="50" t="s">
        <v>191</v>
      </c>
      <c r="K10" s="233"/>
      <c r="L10" s="233"/>
      <c r="M10" s="234" t="s">
        <v>192</v>
      </c>
      <c r="N10" s="233" t="s">
        <v>183</v>
      </c>
      <c r="O10" s="234" t="s">
        <v>193</v>
      </c>
      <c r="P10" s="233" t="s">
        <v>183</v>
      </c>
      <c r="Q10" s="234" t="s">
        <v>194</v>
      </c>
      <c r="R10" s="233"/>
      <c r="S10" s="234" t="s">
        <v>195</v>
      </c>
      <c r="T10" s="233"/>
      <c r="U10" s="234" t="s">
        <v>196</v>
      </c>
      <c r="V10" s="233"/>
      <c r="W10" s="234" t="s">
        <v>197</v>
      </c>
      <c r="X10" s="233">
        <f>IF(W12="Se investigan y resuelven oportunamente",15,0)</f>
        <v>0</v>
      </c>
      <c r="Y10" s="234" t="s">
        <v>198</v>
      </c>
      <c r="Z10" s="234"/>
      <c r="AA10" s="234" t="s">
        <v>199</v>
      </c>
      <c r="AB10" s="234" t="s">
        <v>200</v>
      </c>
      <c r="AC10" s="234" t="s">
        <v>201</v>
      </c>
      <c r="AD10" s="234" t="s">
        <v>202</v>
      </c>
      <c r="AE10" s="235"/>
      <c r="AF10" s="234" t="s">
        <v>203</v>
      </c>
      <c r="AG10" s="51"/>
      <c r="AH10" s="234" t="s">
        <v>204</v>
      </c>
      <c r="AI10" s="234"/>
      <c r="AJ10" s="234"/>
      <c r="AK10" s="234"/>
      <c r="AL10" s="234"/>
      <c r="AM10" s="234"/>
      <c r="AN10" s="234"/>
      <c r="AO10" s="234"/>
      <c r="AP10" s="236"/>
      <c r="AQ10" s="236"/>
      <c r="AR10" s="50" t="s">
        <v>205</v>
      </c>
      <c r="AS10" s="233"/>
      <c r="AT10" s="233"/>
      <c r="AU10" s="233"/>
      <c r="AV10" s="233"/>
      <c r="AW10" s="233"/>
      <c r="AX10" s="233"/>
      <c r="AY10" s="233"/>
      <c r="AZ10" s="238"/>
      <c r="BA10" s="238"/>
      <c r="BB10" s="239"/>
      <c r="BC10" s="239"/>
      <c r="BD10" s="232"/>
    </row>
    <row r="11" spans="1:56" s="43" customFormat="1" ht="11.25" customHeight="1" x14ac:dyDescent="0.2">
      <c r="A11" s="240"/>
      <c r="B11" s="233"/>
      <c r="C11" s="233"/>
      <c r="D11" s="233"/>
      <c r="E11" s="233"/>
      <c r="F11" s="233"/>
      <c r="G11" s="233"/>
      <c r="H11" s="236"/>
      <c r="I11" s="236"/>
      <c r="J11" s="52" t="s">
        <v>206</v>
      </c>
      <c r="K11" s="233"/>
      <c r="L11" s="233"/>
      <c r="M11" s="234"/>
      <c r="N11" s="233"/>
      <c r="O11" s="234"/>
      <c r="P11" s="233"/>
      <c r="Q11" s="234"/>
      <c r="R11" s="233"/>
      <c r="S11" s="234"/>
      <c r="T11" s="233"/>
      <c r="U11" s="234"/>
      <c r="V11" s="233"/>
      <c r="W11" s="234"/>
      <c r="X11" s="233"/>
      <c r="Y11" s="234"/>
      <c r="Z11" s="234"/>
      <c r="AA11" s="234"/>
      <c r="AB11" s="234"/>
      <c r="AC11" s="234"/>
      <c r="AD11" s="234"/>
      <c r="AE11" s="235"/>
      <c r="AF11" s="234"/>
      <c r="AG11" s="51"/>
      <c r="AH11" s="234"/>
      <c r="AI11" s="234"/>
      <c r="AJ11" s="234"/>
      <c r="AK11" s="234"/>
      <c r="AL11" s="234"/>
      <c r="AM11" s="234"/>
      <c r="AN11" s="234"/>
      <c r="AO11" s="234"/>
      <c r="AP11" s="236"/>
      <c r="AQ11" s="236"/>
      <c r="AR11" s="52" t="s">
        <v>206</v>
      </c>
      <c r="AS11" s="233"/>
      <c r="AT11" s="233"/>
      <c r="AU11" s="233"/>
      <c r="AV11" s="233"/>
      <c r="AW11" s="233"/>
      <c r="AX11" s="233" t="s">
        <v>207</v>
      </c>
      <c r="AY11" s="233" t="s">
        <v>208</v>
      </c>
      <c r="AZ11" s="238"/>
      <c r="BA11" s="238"/>
      <c r="BB11" s="239"/>
      <c r="BC11" s="239"/>
      <c r="BD11" s="232"/>
    </row>
    <row r="12" spans="1:56" s="43" customFormat="1" ht="21.75" customHeight="1" thickBot="1" x14ac:dyDescent="0.25">
      <c r="A12" s="240"/>
      <c r="B12" s="233"/>
      <c r="C12" s="233"/>
      <c r="D12" s="233"/>
      <c r="E12" s="233"/>
      <c r="F12" s="233"/>
      <c r="G12" s="233"/>
      <c r="H12" s="236"/>
      <c r="I12" s="236"/>
      <c r="J12" s="53" t="s">
        <v>209</v>
      </c>
      <c r="K12" s="45" t="s">
        <v>210</v>
      </c>
      <c r="L12" s="49" t="s">
        <v>211</v>
      </c>
      <c r="M12" s="234"/>
      <c r="N12" s="233"/>
      <c r="O12" s="234"/>
      <c r="P12" s="233"/>
      <c r="Q12" s="234"/>
      <c r="R12" s="233"/>
      <c r="S12" s="234"/>
      <c r="T12" s="233"/>
      <c r="U12" s="234"/>
      <c r="V12" s="233"/>
      <c r="W12" s="234"/>
      <c r="X12" s="233"/>
      <c r="Y12" s="234"/>
      <c r="Z12" s="234"/>
      <c r="AA12" s="234"/>
      <c r="AB12" s="234"/>
      <c r="AC12" s="234"/>
      <c r="AD12" s="234"/>
      <c r="AE12" s="235"/>
      <c r="AF12" s="234"/>
      <c r="AG12" s="51"/>
      <c r="AH12" s="234"/>
      <c r="AI12" s="234"/>
      <c r="AJ12" s="234"/>
      <c r="AK12" s="234"/>
      <c r="AL12" s="234"/>
      <c r="AM12" s="234"/>
      <c r="AN12" s="234"/>
      <c r="AO12" s="234"/>
      <c r="AP12" s="236"/>
      <c r="AQ12" s="236"/>
      <c r="AR12" s="53" t="s">
        <v>209</v>
      </c>
      <c r="AS12" s="233"/>
      <c r="AT12" s="233"/>
      <c r="AU12" s="233"/>
      <c r="AV12" s="233"/>
      <c r="AW12" s="233"/>
      <c r="AX12" s="233"/>
      <c r="AY12" s="233"/>
      <c r="AZ12" s="238"/>
      <c r="BA12" s="238"/>
      <c r="BB12" s="239"/>
      <c r="BC12" s="239"/>
      <c r="BD12" s="232"/>
    </row>
    <row r="13" spans="1:56" s="73" customFormat="1" ht="409.5" x14ac:dyDescent="0.2">
      <c r="A13" s="54" t="s">
        <v>212</v>
      </c>
      <c r="B13" s="55" t="s">
        <v>213</v>
      </c>
      <c r="C13" s="55" t="s">
        <v>357</v>
      </c>
      <c r="D13" s="56" t="s">
        <v>358</v>
      </c>
      <c r="E13" s="56" t="s">
        <v>214</v>
      </c>
      <c r="F13" s="57" t="s">
        <v>215</v>
      </c>
      <c r="G13" s="57" t="s">
        <v>216</v>
      </c>
      <c r="H13" s="58">
        <v>3</v>
      </c>
      <c r="I13" s="58">
        <v>5</v>
      </c>
      <c r="J13" s="59" t="str">
        <f t="shared" ref="J13:J15" si="0">IF(E13="8. Corrupción",IF(OR(AND(H13=1,I13=5),AND(H13=2,I13=5),AND(H13=3,I13=4),(H13+I13&gt;=8)),"Extrema",IF(OR(AND(H13=1,I13=4),AND(H13=2,I13=4),AND(H13=4,I13=3),AND(H13=3,I13=3)),"Alta",IF(OR(AND(H13=1,I13=3),AND(H13=2,I13=3)),"Moderada","No aplica para Corrupción"))),IF(H13+I13=0,"",IF(OR(AND(H13=3,I13=4),(AND(H13=2,I13=5)),(AND(H13=1,I13=5))),"Extrema",IF(OR(AND(H13=3,I13=1),(AND(H13=2,I13=2))),"Baja",IF(OR(AND(H13=4,I13=1),AND(H13=3,I13=2),AND(H13=2,I13=3),AND(H13=1,I13=3)),"Moderada",IF(H13+I13&gt;=8,"Extrema",IF(H13+I13&lt;4,"Baja",IF(H13+I13&gt;=6,"Alta","Alta"))))))))</f>
        <v>Extrema</v>
      </c>
      <c r="K13" s="57" t="s">
        <v>217</v>
      </c>
      <c r="L13" s="57" t="s">
        <v>218</v>
      </c>
      <c r="M13" s="60" t="s">
        <v>219</v>
      </c>
      <c r="N13" s="61">
        <f>IF(M13="Asignado",15,0)</f>
        <v>15</v>
      </c>
      <c r="O13" s="60" t="s">
        <v>220</v>
      </c>
      <c r="P13" s="61">
        <f t="shared" ref="P13" si="1">IF(O13="Adecuado",15,0)</f>
        <v>15</v>
      </c>
      <c r="Q13" s="60" t="s">
        <v>221</v>
      </c>
      <c r="R13" s="61">
        <f t="shared" ref="R13" si="2">IF(Q13="Oportuna",15,0)</f>
        <v>15</v>
      </c>
      <c r="S13" s="60" t="s">
        <v>222</v>
      </c>
      <c r="T13" s="61">
        <f t="shared" ref="T13" si="3">IF(S13="Prevenir",15,IF(S13="Detectar",10,0))</f>
        <v>15</v>
      </c>
      <c r="U13" s="60" t="s">
        <v>223</v>
      </c>
      <c r="V13" s="61">
        <f t="shared" ref="V13" si="4">IF(U13="Confiable",15,0)</f>
        <v>15</v>
      </c>
      <c r="W13" s="60" t="s">
        <v>224</v>
      </c>
      <c r="X13" s="61">
        <f t="shared" ref="X13" si="5">IF(W13="Se investigan y resuelven oportunamente",15,0)</f>
        <v>15</v>
      </c>
      <c r="Y13" s="60" t="s">
        <v>225</v>
      </c>
      <c r="Z13" s="61">
        <f t="shared" ref="Z13:Z17" si="6">IF(Y13="Completa",10,IF(Y13="incompleta",5,0))</f>
        <v>10</v>
      </c>
      <c r="AA13" s="62">
        <f t="shared" ref="AA13:AA17" si="7">N13+P13+R13+T13+V13+X13+Z13</f>
        <v>100</v>
      </c>
      <c r="AB13" s="63" t="str">
        <f t="shared" ref="AB13:AB17" si="8">IF(AA13&gt;=96,"Fuerte",IF(AA13&gt;=86,"Moderado",IF(AA13&gt;=0,"Débil","")))</f>
        <v>Fuerte</v>
      </c>
      <c r="AC13" s="64" t="s">
        <v>226</v>
      </c>
      <c r="AD13" s="63" t="str">
        <f t="shared" ref="AD13" si="9">IF(AC13="Siempre se ejecuta","Fuerte",IF(AC13="Algunas veces","Moderado",IF(AC13="no se ejecuta","Débil","")))</f>
        <v>Fuerte</v>
      </c>
      <c r="AE13" s="63" t="str">
        <f t="shared" ref="AE13:AE17" si="10">AB13&amp;AD13</f>
        <v>FuerteFuerte</v>
      </c>
      <c r="AF13" s="63" t="str">
        <f>IFERROR(VLOOKUP(AE13,[2]PARAMETROS!$BH$2:$BJ$10,3,FALSE),"")</f>
        <v>Fuerte</v>
      </c>
      <c r="AG13" s="63">
        <f t="shared" ref="AG13:AG17" si="11">IF(AF13="fuerte",100,IF(AF13="Moderado",50,IF(AF13="débil",0,"")))</f>
        <v>100</v>
      </c>
      <c r="AH13" s="63" t="str">
        <f>IFERROR(VLOOKUP(AE13,[2]PARAMETROS!$BH$2:$BJ$10,2,FALSE),"")</f>
        <v>No</v>
      </c>
      <c r="AI13" s="65">
        <f>IFERROR(AVERAGE(AG13:AG13),0)</f>
        <v>100</v>
      </c>
      <c r="AJ13" s="63" t="str">
        <f t="shared" ref="AJ13" si="12">IF(AI13&gt;=100,"Fuerte",IF(AI13&gt;=50,"Moderado",IF(AI13&gt;=0,"Débil","")))</f>
        <v>Fuerte</v>
      </c>
      <c r="AK13" s="64" t="s">
        <v>227</v>
      </c>
      <c r="AL13" s="64" t="s">
        <v>227</v>
      </c>
      <c r="AM13" s="64" t="str">
        <f t="shared" ref="AM13" si="13">+AJ13&amp;AK13&amp;AL13</f>
        <v>FuerteDirectamenteDirectamente</v>
      </c>
      <c r="AN13" s="66">
        <f>IFERROR(VLOOKUP(AM13,[2]PARAMETROS!$BD$1:$BG$9,2,FALSE),0)</f>
        <v>2</v>
      </c>
      <c r="AO13" s="66">
        <f>IF(E13&lt;&gt;"8. Corrupción",IFERROR(VLOOKUP(AM13,[2]PARAMETROS!$BD$1:$BG$9,3,FALSE),0),0)</f>
        <v>0</v>
      </c>
      <c r="AP13" s="59">
        <f t="shared" ref="AP13" si="14">IF(H13 ="",0,IF(H13-AN13&lt;=0,1,H13-AN13))</f>
        <v>1</v>
      </c>
      <c r="AQ13" s="59">
        <f t="shared" ref="AQ13:AQ15" si="15">IF(E13&lt;&gt;"8. Corrupción",IF(I13="",0,IF(I13-AO13=0,1,I13-AO13)),I13)</f>
        <v>5</v>
      </c>
      <c r="AR13" s="59" t="str">
        <f t="shared" ref="AR13:AR15" si="16">IF(E13="8. Corrupción",IF(OR(AND(AP13=1,AQ13=5),AND(AP13=2,AQ13=5),AND(AP13=3,AQ13=4),(AP13+AQ13&gt;=8)),"Extrema",IF(OR(AND(AP13=1,AQ13=4),AND(AP13=2,AQ13=4),AND(AP13=4,AQ13=3),AND(AP13=3,AQ13=3)),"Alta",IF(OR(AND(AP13=1,AQ13=3),AND(AP13=2,AQ13=3)),"Moderada","No aplica para Corrupción"))),IF(AP13+AQ13=0,"",IF(OR(AND(AP13=3,AQ13=4),(AND(AP13=2,AQ13=5)),(AND(AP13=1,AQ13=5))),"Extrema",IF(OR(AND(AP13=3,AQ13=1),(AND(AP13=2,AQ13=2))),"Baja",IF(OR(AND(AP13=4,AQ13=1),AND(AP13=3,AQ13=2),AND(AP13=2,AQ13=3),AND(AP13=1,AQ13=3)),"Moderada",IF(AP13+AQ13&gt;=8,"Extrema",IF(AP13+AQ13&lt;4,"Baja",IF(AP13+AQ13&gt;=6,"Alta","Alta"))))))))</f>
        <v>Extrema</v>
      </c>
      <c r="AS13" s="58" t="s">
        <v>228</v>
      </c>
      <c r="AT13" s="57" t="s">
        <v>229</v>
      </c>
      <c r="AU13" s="67" t="s">
        <v>359</v>
      </c>
      <c r="AV13" s="58" t="s">
        <v>230</v>
      </c>
      <c r="AW13" s="58" t="s">
        <v>231</v>
      </c>
      <c r="AX13" s="68">
        <v>43832</v>
      </c>
      <c r="AY13" s="68">
        <v>44196</v>
      </c>
      <c r="AZ13" s="69" t="s">
        <v>287</v>
      </c>
      <c r="BA13" s="70">
        <v>1</v>
      </c>
      <c r="BB13" s="71" t="s">
        <v>360</v>
      </c>
      <c r="BC13" s="72" t="s">
        <v>273</v>
      </c>
      <c r="BD13" s="69" t="s">
        <v>361</v>
      </c>
    </row>
    <row r="14" spans="1:56" s="73" customFormat="1" ht="165.75" x14ac:dyDescent="0.2">
      <c r="A14" s="54"/>
      <c r="B14" s="55" t="s">
        <v>213</v>
      </c>
      <c r="C14" s="55" t="s">
        <v>232</v>
      </c>
      <c r="D14" s="56" t="s">
        <v>233</v>
      </c>
      <c r="E14" s="56" t="s">
        <v>214</v>
      </c>
      <c r="F14" s="57" t="s">
        <v>234</v>
      </c>
      <c r="G14" s="57" t="s">
        <v>235</v>
      </c>
      <c r="H14" s="58">
        <v>2</v>
      </c>
      <c r="I14" s="58">
        <v>4</v>
      </c>
      <c r="J14" s="59" t="str">
        <f t="shared" si="0"/>
        <v>Alta</v>
      </c>
      <c r="K14" s="57" t="s">
        <v>236</v>
      </c>
      <c r="L14" s="57" t="s">
        <v>237</v>
      </c>
      <c r="M14" s="60" t="s">
        <v>219</v>
      </c>
      <c r="N14" s="61">
        <f>IF(M14="Asignado",15,0)</f>
        <v>15</v>
      </c>
      <c r="O14" s="60" t="s">
        <v>220</v>
      </c>
      <c r="P14" s="61">
        <f>IF(O14="Adecuado",15,0)</f>
        <v>15</v>
      </c>
      <c r="Q14" s="60" t="s">
        <v>221</v>
      </c>
      <c r="R14" s="61">
        <f>IF(Q14="Oportuna",15,0)</f>
        <v>15</v>
      </c>
      <c r="S14" s="60" t="s">
        <v>222</v>
      </c>
      <c r="T14" s="61">
        <f>IF(S14="Prevenir",15,IF(S14="Detectar",10,0))</f>
        <v>15</v>
      </c>
      <c r="U14" s="60" t="s">
        <v>223</v>
      </c>
      <c r="V14" s="61">
        <f>IF(U14="Confiable",15,0)</f>
        <v>15</v>
      </c>
      <c r="W14" s="60" t="s">
        <v>224</v>
      </c>
      <c r="X14" s="61">
        <f>IF(W14="Se investigan y resuelven oportunamente",15,0)</f>
        <v>15</v>
      </c>
      <c r="Y14" s="60" t="s">
        <v>225</v>
      </c>
      <c r="Z14" s="61">
        <f t="shared" si="6"/>
        <v>10</v>
      </c>
      <c r="AA14" s="62">
        <f t="shared" si="7"/>
        <v>100</v>
      </c>
      <c r="AB14" s="63" t="str">
        <f t="shared" si="8"/>
        <v>Fuerte</v>
      </c>
      <c r="AC14" s="64" t="s">
        <v>226</v>
      </c>
      <c r="AD14" s="63" t="str">
        <f>IF(AC14="Siempre se ejecuta","Fuerte",IF(AC14="Algunas veces","Moderado",IF(AC14="no se ejecuta","Débil","")))</f>
        <v>Fuerte</v>
      </c>
      <c r="AE14" s="63" t="str">
        <f t="shared" si="10"/>
        <v>FuerteFuerte</v>
      </c>
      <c r="AF14" s="63" t="str">
        <f>IFERROR(VLOOKUP(AE14,[2]PARAMETROS!$BH$2:$BJ$10,3,FALSE),"")</f>
        <v>Fuerte</v>
      </c>
      <c r="AG14" s="63">
        <f t="shared" si="11"/>
        <v>100</v>
      </c>
      <c r="AH14" s="63" t="str">
        <f>IFERROR(VLOOKUP(AE14,[2]PARAMETROS!$BH$2:$BJ$10,2,FALSE),"")</f>
        <v>No</v>
      </c>
      <c r="AI14" s="65">
        <f>IFERROR(AVERAGE(AG14:AG14),0)</f>
        <v>100</v>
      </c>
      <c r="AJ14" s="63" t="str">
        <f>IF(AI14&gt;=100,"Fuerte",IF(AI14&gt;=50,"Moderado",IF(AI14&gt;=0,"Débil","")))</f>
        <v>Fuerte</v>
      </c>
      <c r="AK14" s="64" t="s">
        <v>227</v>
      </c>
      <c r="AL14" s="64" t="s">
        <v>238</v>
      </c>
      <c r="AM14" s="64" t="str">
        <f>+AJ14&amp;AK14&amp;AL14</f>
        <v>FuerteDirectamenteNo disminuye</v>
      </c>
      <c r="AN14" s="66">
        <f>IFERROR(VLOOKUP(AM14,[2]PARAMETROS!$BD$1:$BG$9,2,FALSE),0)</f>
        <v>2</v>
      </c>
      <c r="AO14" s="66">
        <f>IF(E14&lt;&gt;"8. Corrupción",IFERROR(VLOOKUP(AM14,[2]PARAMETROS!$BD$1:$BG$9,3,FALSE),0),0)</f>
        <v>0</v>
      </c>
      <c r="AP14" s="59">
        <f>IF(H14 ="",0,IF(H14-AN14&lt;=0,1,H14-AN14))</f>
        <v>1</v>
      </c>
      <c r="AQ14" s="59">
        <f t="shared" si="15"/>
        <v>4</v>
      </c>
      <c r="AR14" s="59" t="str">
        <f t="shared" si="16"/>
        <v>Alta</v>
      </c>
      <c r="AS14" s="58" t="s">
        <v>228</v>
      </c>
      <c r="AT14" s="57" t="s">
        <v>362</v>
      </c>
      <c r="AU14" s="57" t="s">
        <v>239</v>
      </c>
      <c r="AV14" s="58" t="s">
        <v>240</v>
      </c>
      <c r="AW14" s="58" t="s">
        <v>241</v>
      </c>
      <c r="AX14" s="68">
        <v>43831</v>
      </c>
      <c r="AY14" s="68">
        <v>44196</v>
      </c>
      <c r="AZ14" s="113" t="s">
        <v>363</v>
      </c>
      <c r="BA14" s="82">
        <v>1</v>
      </c>
      <c r="BB14" s="105" t="s">
        <v>364</v>
      </c>
      <c r="BC14" s="116" t="s">
        <v>273</v>
      </c>
      <c r="BD14" s="114"/>
    </row>
    <row r="15" spans="1:56" s="73" customFormat="1" ht="207.6" customHeight="1" x14ac:dyDescent="0.2">
      <c r="A15" s="229" t="s">
        <v>365</v>
      </c>
      <c r="B15" s="230" t="s">
        <v>213</v>
      </c>
      <c r="C15" s="230" t="s">
        <v>366</v>
      </c>
      <c r="D15" s="231" t="s">
        <v>242</v>
      </c>
      <c r="E15" s="231" t="s">
        <v>214</v>
      </c>
      <c r="F15" s="57" t="s">
        <v>243</v>
      </c>
      <c r="G15" s="219" t="s">
        <v>244</v>
      </c>
      <c r="H15" s="212">
        <v>1</v>
      </c>
      <c r="I15" s="212">
        <v>4</v>
      </c>
      <c r="J15" s="220" t="str">
        <f t="shared" si="0"/>
        <v>Alta</v>
      </c>
      <c r="K15" s="57" t="s">
        <v>245</v>
      </c>
      <c r="L15" s="57" t="s">
        <v>246</v>
      </c>
      <c r="M15" s="60" t="s">
        <v>219</v>
      </c>
      <c r="N15" s="61">
        <f t="shared" ref="N15:N16" si="17">IF(M15="Asignado",15,0)</f>
        <v>15</v>
      </c>
      <c r="O15" s="60" t="s">
        <v>220</v>
      </c>
      <c r="P15" s="61">
        <f>IF(O15="Adecuado",15,0)</f>
        <v>15</v>
      </c>
      <c r="Q15" s="60" t="s">
        <v>221</v>
      </c>
      <c r="R15" s="61">
        <f>IF(Q15="Oportuna",15,0)</f>
        <v>15</v>
      </c>
      <c r="S15" s="60" t="s">
        <v>222</v>
      </c>
      <c r="T15" s="61">
        <f>IF(S15="Prevenir",15,IF(S15="Detectar",10,0))</f>
        <v>15</v>
      </c>
      <c r="U15" s="60" t="s">
        <v>223</v>
      </c>
      <c r="V15" s="61">
        <f>IF(U15="Confiable",15,0)</f>
        <v>15</v>
      </c>
      <c r="W15" s="60" t="s">
        <v>224</v>
      </c>
      <c r="X15" s="61">
        <f>IF(W15="Se investigan y resuelven oportunamente",15,0)</f>
        <v>15</v>
      </c>
      <c r="Y15" s="60" t="s">
        <v>225</v>
      </c>
      <c r="Z15" s="61">
        <f t="shared" si="6"/>
        <v>10</v>
      </c>
      <c r="AA15" s="62">
        <f t="shared" si="7"/>
        <v>100</v>
      </c>
      <c r="AB15" s="63" t="str">
        <f t="shared" si="8"/>
        <v>Fuerte</v>
      </c>
      <c r="AC15" s="64" t="s">
        <v>226</v>
      </c>
      <c r="AD15" s="63" t="str">
        <f>IF(AC15="Siempre se ejecuta","Fuerte",IF(AC15="Algunas veces","Moderado",IF(AC15="no se ejecuta","Débil","")))</f>
        <v>Fuerte</v>
      </c>
      <c r="AE15" s="63" t="str">
        <f t="shared" si="10"/>
        <v>FuerteFuerte</v>
      </c>
      <c r="AF15" s="63" t="str">
        <f>IFERROR(VLOOKUP(AE15,[2]PARAMETROS!$BH$2:$BJ$10,3,FALSE),"")</f>
        <v>Fuerte</v>
      </c>
      <c r="AG15" s="63">
        <f t="shared" si="11"/>
        <v>100</v>
      </c>
      <c r="AH15" s="63" t="str">
        <f>IFERROR(VLOOKUP(AE15,[2]PARAMETROS!$BH$2:$BJ$10,2,FALSE),"")</f>
        <v>No</v>
      </c>
      <c r="AI15" s="227">
        <f>IFERROR(AVERAGE(AG15:AG16),0)</f>
        <v>100</v>
      </c>
      <c r="AJ15" s="228" t="str">
        <f>IF(AI15&gt;=100,"Fuerte",IF(AI15&gt;=50,"Moderado",IF(AI15&gt;=0,"Débil","")))</f>
        <v>Fuerte</v>
      </c>
      <c r="AK15" s="222" t="s">
        <v>227</v>
      </c>
      <c r="AL15" s="222" t="s">
        <v>238</v>
      </c>
      <c r="AM15" s="222" t="str">
        <f>+AJ15&amp;AK15&amp;AL15</f>
        <v>FuerteDirectamenteNo disminuye</v>
      </c>
      <c r="AN15" s="223">
        <f>IFERROR(VLOOKUP(AM15,[2]PARAMETROS!$BD$1:$BG$9,2,FALSE),0)</f>
        <v>2</v>
      </c>
      <c r="AO15" s="223">
        <f>IF(E15&lt;&gt;"8. Corrupción",IFERROR(VLOOKUP(AM15,[2]PARAMETROS!$BD$1:$BG$9,3,FALSE),0),0)</f>
        <v>0</v>
      </c>
      <c r="AP15" s="220">
        <f>IF(H15 ="",0,IF(H15-AN15&lt;=0,1,H15-AN15))</f>
        <v>1</v>
      </c>
      <c r="AQ15" s="220">
        <f t="shared" si="15"/>
        <v>4</v>
      </c>
      <c r="AR15" s="220" t="str">
        <f t="shared" si="16"/>
        <v>Alta</v>
      </c>
      <c r="AS15" s="212" t="s">
        <v>247</v>
      </c>
      <c r="AT15" s="57" t="s">
        <v>248</v>
      </c>
      <c r="AU15" s="221" t="s">
        <v>249</v>
      </c>
      <c r="AV15" s="212" t="s">
        <v>250</v>
      </c>
      <c r="AW15" s="212" t="s">
        <v>251</v>
      </c>
      <c r="AX15" s="211">
        <v>43831</v>
      </c>
      <c r="AY15" s="211">
        <v>44196</v>
      </c>
      <c r="AZ15" s="213" t="s">
        <v>288</v>
      </c>
      <c r="BA15" s="215" t="s">
        <v>337</v>
      </c>
      <c r="BB15" s="74" t="s">
        <v>290</v>
      </c>
      <c r="BC15" s="216" t="s">
        <v>273</v>
      </c>
      <c r="BD15" s="218" t="s">
        <v>277</v>
      </c>
    </row>
    <row r="16" spans="1:56" s="73" customFormat="1" ht="90.95" customHeight="1" x14ac:dyDescent="0.2">
      <c r="A16" s="229"/>
      <c r="B16" s="230"/>
      <c r="C16" s="230"/>
      <c r="D16" s="231"/>
      <c r="E16" s="231"/>
      <c r="F16" s="57" t="s">
        <v>252</v>
      </c>
      <c r="G16" s="219"/>
      <c r="H16" s="212"/>
      <c r="I16" s="212"/>
      <c r="J16" s="220"/>
      <c r="K16" s="57" t="s">
        <v>245</v>
      </c>
      <c r="L16" s="57" t="s">
        <v>253</v>
      </c>
      <c r="M16" s="60" t="s">
        <v>219</v>
      </c>
      <c r="N16" s="61">
        <f t="shared" si="17"/>
        <v>15</v>
      </c>
      <c r="O16" s="60" t="s">
        <v>220</v>
      </c>
      <c r="P16" s="61">
        <f t="shared" ref="P16" si="18">IF(O16="Adecuado",15,0)</f>
        <v>15</v>
      </c>
      <c r="Q16" s="60" t="s">
        <v>221</v>
      </c>
      <c r="R16" s="61">
        <f t="shared" ref="R16" si="19">IF(Q16="Oportuna",15,0)</f>
        <v>15</v>
      </c>
      <c r="S16" s="60" t="s">
        <v>222</v>
      </c>
      <c r="T16" s="61">
        <f t="shared" ref="T16" si="20">IF(S16="Prevenir",15,IF(S16="Detectar",10,0))</f>
        <v>15</v>
      </c>
      <c r="U16" s="60" t="s">
        <v>223</v>
      </c>
      <c r="V16" s="61">
        <f t="shared" ref="V16" si="21">IF(U16="Confiable",15,0)</f>
        <v>15</v>
      </c>
      <c r="W16" s="60" t="s">
        <v>224</v>
      </c>
      <c r="X16" s="61">
        <f t="shared" ref="X16" si="22">IF(W16="Se investigan y resuelven oportunamente",15,0)</f>
        <v>15</v>
      </c>
      <c r="Y16" s="60" t="s">
        <v>225</v>
      </c>
      <c r="Z16" s="61">
        <f t="shared" si="6"/>
        <v>10</v>
      </c>
      <c r="AA16" s="62">
        <f t="shared" si="7"/>
        <v>100</v>
      </c>
      <c r="AB16" s="63" t="str">
        <f t="shared" si="8"/>
        <v>Fuerte</v>
      </c>
      <c r="AC16" s="64" t="s">
        <v>226</v>
      </c>
      <c r="AD16" s="63" t="str">
        <f t="shared" ref="AD16" si="23">IF(AC16="Siempre se ejecuta","Fuerte",IF(AC16="Algunas veces","Moderado",IF(AC16="no se ejecuta","Débil","")))</f>
        <v>Fuerte</v>
      </c>
      <c r="AE16" s="63" t="str">
        <f t="shared" si="10"/>
        <v>FuerteFuerte</v>
      </c>
      <c r="AF16" s="63" t="str">
        <f>IFERROR(VLOOKUP(AE16,[2]PARAMETROS!$BH$2:$BJ$10,3,FALSE),"")</f>
        <v>Fuerte</v>
      </c>
      <c r="AG16" s="63">
        <f t="shared" si="11"/>
        <v>100</v>
      </c>
      <c r="AH16" s="63" t="str">
        <f>IFERROR(VLOOKUP(AE16,[2]PARAMETROS!$BH$2:$BJ$10,2,FALSE),"")</f>
        <v>No</v>
      </c>
      <c r="AI16" s="227"/>
      <c r="AJ16" s="228"/>
      <c r="AK16" s="222"/>
      <c r="AL16" s="222"/>
      <c r="AM16" s="222"/>
      <c r="AN16" s="223"/>
      <c r="AO16" s="223"/>
      <c r="AP16" s="220"/>
      <c r="AQ16" s="220"/>
      <c r="AR16" s="220"/>
      <c r="AS16" s="212"/>
      <c r="AT16" s="57" t="s">
        <v>253</v>
      </c>
      <c r="AU16" s="221"/>
      <c r="AV16" s="212"/>
      <c r="AW16" s="212"/>
      <c r="AX16" s="212"/>
      <c r="AY16" s="212"/>
      <c r="AZ16" s="214"/>
      <c r="BA16" s="215"/>
      <c r="BB16" s="75" t="s">
        <v>291</v>
      </c>
      <c r="BC16" s="217"/>
      <c r="BD16" s="219"/>
    </row>
    <row r="17" spans="1:61" s="73" customFormat="1" ht="278.45" customHeight="1" x14ac:dyDescent="0.2">
      <c r="A17" s="76"/>
      <c r="B17" s="77"/>
      <c r="C17" s="77" t="s">
        <v>254</v>
      </c>
      <c r="D17" s="78" t="s">
        <v>255</v>
      </c>
      <c r="E17" s="78" t="s">
        <v>214</v>
      </c>
      <c r="F17" s="57" t="s">
        <v>256</v>
      </c>
      <c r="G17" s="57" t="s">
        <v>257</v>
      </c>
      <c r="H17" s="79">
        <v>1</v>
      </c>
      <c r="I17" s="79">
        <v>3</v>
      </c>
      <c r="J17" s="59" t="str">
        <f>IF(E17="8. Corrupción",IF(OR(AND(H17=1,I17=5),AND(H17=2,I17=5),AND(H17=3,I17=4),(H17+I17&gt;=8)),"Extrema",IF(OR(AND(H17=1,I17=4),AND(H17=2,I17=4),AND(H17=4,I17=3),AND(H17=3,I17=3)),"Alta",IF(OR(AND(H17=1,I17=3),AND(H17=2,I17=3)),"Moderada","No aplica para Corrupción"))),IF(H17+I17=0,"",IF(OR(AND(H17=3,I17=4),(AND(H17=2,I17=5)),(AND(H17=1,I17=5))),"Extrema",IF(OR(AND(H17=3,I17=1),(AND(H17=2,I17=2))),"Baja",IF(OR(AND(H17=4,I17=1),AND(H17=3,I17=2),AND(H17=2,I17=3),AND(H17=1,I17=3)),"Moderada",IF(H17+I17&gt;=8,"Extrema",IF(H17+I17&lt;4,"Baja",IF(H17+I17&gt;=6,"Alta","Alta"))))))))</f>
        <v>Moderada</v>
      </c>
      <c r="K17" s="57" t="s">
        <v>236</v>
      </c>
      <c r="L17" s="57" t="s">
        <v>258</v>
      </c>
      <c r="M17" s="58" t="s">
        <v>219</v>
      </c>
      <c r="N17" s="61">
        <f>IF(M17="Asignado",15,0)</f>
        <v>15</v>
      </c>
      <c r="O17" s="58" t="s">
        <v>219</v>
      </c>
      <c r="P17" s="61">
        <f>IF(O17="Adecuado",15,0)</f>
        <v>0</v>
      </c>
      <c r="Q17" s="58" t="s">
        <v>221</v>
      </c>
      <c r="R17" s="61">
        <f>IF(Q17="Oportuna",15,0)</f>
        <v>15</v>
      </c>
      <c r="S17" s="58" t="s">
        <v>222</v>
      </c>
      <c r="T17" s="61">
        <f>IF(S17="Prevenir",15,IF(S17="Detectar",10,0))</f>
        <v>15</v>
      </c>
      <c r="U17" s="58" t="s">
        <v>223</v>
      </c>
      <c r="V17" s="61">
        <f>IF(U17="Confiable",15,0)</f>
        <v>15</v>
      </c>
      <c r="W17" s="58" t="s">
        <v>224</v>
      </c>
      <c r="X17" s="61">
        <f>IF(W17="Se investigan y resuelven oportunamente",15,0)</f>
        <v>15</v>
      </c>
      <c r="Y17" s="58" t="s">
        <v>225</v>
      </c>
      <c r="Z17" s="61">
        <f t="shared" si="6"/>
        <v>10</v>
      </c>
      <c r="AA17" s="62">
        <f t="shared" si="7"/>
        <v>85</v>
      </c>
      <c r="AB17" s="63" t="str">
        <f t="shared" si="8"/>
        <v>Débil</v>
      </c>
      <c r="AC17" s="64" t="s">
        <v>226</v>
      </c>
      <c r="AD17" s="63" t="str">
        <f>IF(AC17="Siempre se ejecuta","Fuerte",IF(AC17="Algunas veces","Moderado",IF(AC17="no se ejecuta","Débil","")))</f>
        <v>Fuerte</v>
      </c>
      <c r="AE17" s="63" t="str">
        <f t="shared" si="10"/>
        <v>DébilFuerte</v>
      </c>
      <c r="AF17" s="63" t="str">
        <f>IFERROR(VLOOKUP(AE17,[3]PARAMETROS!$BH$2:$BJ$10,3,FALSE),"")</f>
        <v>Débil</v>
      </c>
      <c r="AG17" s="63">
        <f t="shared" si="11"/>
        <v>0</v>
      </c>
      <c r="AH17" s="63" t="str">
        <f>IFERROR(VLOOKUP(AE17,[3]PARAMETROS!$BH$2:$BJ$10,2,FALSE),"")</f>
        <v>Sí</v>
      </c>
      <c r="AI17" s="65">
        <f>IFERROR(AVERAGE(AG17:AG17),0)</f>
        <v>0</v>
      </c>
      <c r="AJ17" s="63" t="str">
        <f>IF(AI17&gt;=100,"Fuerte",IF(AI17&gt;=50,"Moderado",IF(AI17&gt;=0,"Débil","")))</f>
        <v>Débil</v>
      </c>
      <c r="AK17" s="64" t="s">
        <v>227</v>
      </c>
      <c r="AL17" s="64" t="s">
        <v>227</v>
      </c>
      <c r="AM17" s="64" t="str">
        <f>+AJ17&amp;AK17&amp;AL17</f>
        <v>DébilDirectamenteDirectamente</v>
      </c>
      <c r="AN17" s="66">
        <f>IFERROR(VLOOKUP(AM17,[3]PARAMETROS!$BD$1:$BG$9,2,FALSE),0)</f>
        <v>0</v>
      </c>
      <c r="AO17" s="66">
        <f>IF(E17&lt;&gt;"8. Corrupción",IFERROR(VLOOKUP(AM17,[3]PARAMETROS!$BD$1:$BG$9,3,FALSE),0),0)</f>
        <v>0</v>
      </c>
      <c r="AP17" s="80">
        <f>IF(H17 ="",0,IF(H17-AN17&lt;=0,1,H17-AN17))</f>
        <v>1</v>
      </c>
      <c r="AQ17" s="80">
        <f t="shared" ref="AQ17" si="24">IF(E17&lt;&gt;"8. Corrupción",IF(I17="",0,IF(I17-AO17=0,1,I17-AO17)),I17)</f>
        <v>3</v>
      </c>
      <c r="AR17" s="59" t="str">
        <f t="shared" ref="AR17" si="25">IF(E17="8. Corrupción",IF(OR(AND(AP17=1,AQ17=5),AND(AP17=2,AQ17=5),AND(AP17=3,AQ17=4),(AP17+AQ17&gt;=8)),"Extrema",IF(OR(AND(AP17=1,AQ17=4),AND(AP17=2,AQ17=4),AND(AP17=4,AQ17=3),AND(AP17=3,AQ17=3)),"Alta",IF(OR(AND(AP17=1,AQ17=3),AND(AP17=2,AQ17=3)),"Moderada","No aplica para Corrupción"))),IF(AP17+AQ17=0,"",IF(OR(AND(AP17=3,AQ17=4),(AND(AP17=2,AQ17=5)),(AND(AP17=1,AQ17=5))),"Extrema",IF(OR(AND(AP17=3,AQ17=1),(AND(AP17=2,AQ17=2))),"Baja",IF(OR(AND(AP17=4,AQ17=1),AND(AP17=3,AQ17=2),AND(AP17=2,AQ17=3),AND(AP17=1,AQ17=3)),"Moderada",IF(AP17+AQ17&gt;=8,"Extrema",IF(AP17+AQ17&lt;4,"Baja",IF(AP17+AQ17&gt;=6,"Alta","Alta"))))))))</f>
        <v>Moderada</v>
      </c>
      <c r="AS17" s="79" t="s">
        <v>247</v>
      </c>
      <c r="AT17" s="57" t="str">
        <f>+L17</f>
        <v>Revisión de documentos precontractuales de cada uno de los proceso de contratación adelantados por la Subdirección de Contratación.</v>
      </c>
      <c r="AU17" s="57" t="s">
        <v>259</v>
      </c>
      <c r="AV17" s="79" t="s">
        <v>367</v>
      </c>
      <c r="AW17" s="58" t="s">
        <v>260</v>
      </c>
      <c r="AX17" s="81">
        <v>43864</v>
      </c>
      <c r="AY17" s="81">
        <v>44196</v>
      </c>
      <c r="AZ17" s="103" t="s">
        <v>289</v>
      </c>
      <c r="BA17" s="104">
        <f>(257/257)*100%</f>
        <v>1</v>
      </c>
      <c r="BB17" s="189" t="s">
        <v>350</v>
      </c>
      <c r="BC17" s="60" t="s">
        <v>273</v>
      </c>
      <c r="BD17" s="90"/>
      <c r="BE17" s="124"/>
      <c r="BF17" s="124"/>
      <c r="BG17" s="124"/>
      <c r="BH17" s="124"/>
      <c r="BI17" s="124"/>
    </row>
    <row r="18" spans="1:61" s="92" customFormat="1" ht="343.5" customHeight="1" x14ac:dyDescent="0.2">
      <c r="A18" s="208"/>
      <c r="B18" s="208" t="s">
        <v>213</v>
      </c>
      <c r="C18" s="208" t="s">
        <v>261</v>
      </c>
      <c r="D18" s="199" t="s">
        <v>262</v>
      </c>
      <c r="E18" s="199" t="s">
        <v>214</v>
      </c>
      <c r="F18" s="199" t="s">
        <v>263</v>
      </c>
      <c r="G18" s="199" t="s">
        <v>351</v>
      </c>
      <c r="H18" s="199">
        <v>2</v>
      </c>
      <c r="I18" s="199">
        <v>3</v>
      </c>
      <c r="J18" s="196" t="str">
        <f>IF(E18="8. Corrupción",IF(OR(AND(H18=1,I18=5),AND(H18=2,I18=5),AND(H18=3,I18=4),(H18+I18&gt;=8)),"Extrema",IF(OR(AND(H18=1,I18=4),AND(H18=2,I18=4),AND(H18=4,I18=3),AND(H18=3,I18=3)),"Alta",IF(OR(AND(H18=1,I18=3),AND(H18=2,I18=3)),"Moderada","Error - para riesgo de Corrupción el Impacto aplica desde 3"))),IF(H18+I18=0,"",IF(OR(AND(H18=3,I18=4),(AND(H18=2,I18=5)),(AND(H18=1,I18=5))),"Extrema",IF(OR(AND(H18=3,I18=1),(AND(H18=2,I18=2))),"Baja",IF(OR(AND(H18=4,I18=1),AND(H18=3,I18=2),AND(H18=2,I18=3),AND(H18=1,I18=3)),"Moderada",IF(H18+I18&gt;=8,"Extrema",IF(H18+I18&lt;4,"Baja",IF(H18+I18&gt;=6,"Alta","Alta"))))))))</f>
        <v>Moderada</v>
      </c>
      <c r="K18" s="199" t="s">
        <v>264</v>
      </c>
      <c r="L18" s="199" t="s">
        <v>265</v>
      </c>
      <c r="M18" s="83" t="s">
        <v>219</v>
      </c>
      <c r="N18" s="84">
        <f>IF(M18="Asignado",15,0)</f>
        <v>15</v>
      </c>
      <c r="O18" s="83" t="s">
        <v>220</v>
      </c>
      <c r="P18" s="84">
        <f>IF(O18="Adecuado",15,0)</f>
        <v>15</v>
      </c>
      <c r="Q18" s="83" t="s">
        <v>221</v>
      </c>
      <c r="R18" s="84">
        <f>IF(Q18="Oportuna",15,0)</f>
        <v>15</v>
      </c>
      <c r="S18" s="83" t="s">
        <v>222</v>
      </c>
      <c r="T18" s="84">
        <f>IF(S18="Prevenir",15,IF(S18="Detectar",10,0))</f>
        <v>15</v>
      </c>
      <c r="U18" s="83" t="s">
        <v>223</v>
      </c>
      <c r="V18" s="84">
        <f>IF(U18="Confiable",15,0)</f>
        <v>15</v>
      </c>
      <c r="W18" s="83" t="s">
        <v>224</v>
      </c>
      <c r="X18" s="84">
        <f>IF(W18="Se investigan y resuelven oportunamente",15,0)</f>
        <v>15</v>
      </c>
      <c r="Y18" s="83" t="s">
        <v>225</v>
      </c>
      <c r="Z18" s="84">
        <f>IF(Y18="Completa",10,IF(Y18="incompleta",5,0))</f>
        <v>10</v>
      </c>
      <c r="AA18" s="85">
        <f>N18+P18+R18+T18+V18+X18+Z18</f>
        <v>100</v>
      </c>
      <c r="AB18" s="86" t="str">
        <f>IF(AA18&gt;=96,"Fuerte",IF(AA18&gt;=86,"Moderado",IF(AA18&gt;=0,"Débil","")))</f>
        <v>Fuerte</v>
      </c>
      <c r="AC18" s="87" t="s">
        <v>226</v>
      </c>
      <c r="AD18" s="86" t="str">
        <f>IF(AC18="Siempre se ejecuta","Fuerte",IF(AC18="Algunas veces","Moderado",IF(AC18="no se ejecuta","Débil","")))</f>
        <v>Fuerte</v>
      </c>
      <c r="AE18" s="86" t="str">
        <f>AB18&amp;AD18</f>
        <v>FuerteFuerte</v>
      </c>
      <c r="AF18" s="86" t="str">
        <f>IFERROR(VLOOKUP(AE18,[4]PARAMETROS!$BH$2:$BJ$10,3,FALSE),"")</f>
        <v>Fuerte</v>
      </c>
      <c r="AG18" s="86">
        <f>IF(AF18="fuerte",100,IF(AF18="Moderado",50,IF(AF18="débil",0,"")))</f>
        <v>100</v>
      </c>
      <c r="AH18" s="86" t="str">
        <f>IFERROR(VLOOKUP(AE18,[4]PARAMETROS!$BH$2:$BJ$10,2,FALSE),"")</f>
        <v>No</v>
      </c>
      <c r="AI18" s="88">
        <f>IFERROR(AVERAGE(AG18:AG18),0)</f>
        <v>100</v>
      </c>
      <c r="AJ18" s="86" t="str">
        <f>IF(AI18&gt;=100,"Fuerte",IF(AI18&gt;=50,"Moderado",IF(AI18&gt;=0,"Débil","")))</f>
        <v>Fuerte</v>
      </c>
      <c r="AK18" s="87" t="s">
        <v>227</v>
      </c>
      <c r="AL18" s="87" t="s">
        <v>227</v>
      </c>
      <c r="AM18" s="87"/>
      <c r="AN18" s="89">
        <f>IFERROR(VLOOKUP(AM18,[4]PARAMETROS!$BD$1:$BG$9,2,FALSE),0)</f>
        <v>0</v>
      </c>
      <c r="AO18" s="89">
        <f>IF(E18&lt;&gt;"8. Corrupción",IFERROR(VLOOKUP(AM18,[4]PARAMETROS!$BD$1:$BG$9,3,FALSE),0),0)</f>
        <v>0</v>
      </c>
      <c r="AP18" s="202">
        <f>IF(H18 ="",0,IF(H18-AN18&lt;=0,1,H18-AN18))</f>
        <v>2</v>
      </c>
      <c r="AQ18" s="202">
        <f>IF(E18&lt;&gt;"8. Corrupción",IF(I18="",0,IF(I18-AO18=0,1,I18-AO18)),I18)</f>
        <v>3</v>
      </c>
      <c r="AR18" s="196" t="str">
        <f>IF(E18="8. Corrupción",IF(OR(AND(AP18=1,AQ18=5),AND(AP18=2,AQ18=5),AND(AP18=3,AQ18=4),(AP18+AQ18&gt;=8)),"Extrema",IF(OR(AND(AP18=1,AQ18=4),AND(AP18=2,AQ18=4),AND(AP18=4,AQ18=3),AND(AP18=3,AQ18=3)),"Alta",IF(OR(AND(AP18=1,AQ18=3),AND(AP18=2,AQ18=3)),"Moderada","No aplica para Corrupción"))),IF(AP18+AQ18=0,"",IF(OR(AND(AP18=3,AQ18=4),(AND(AP18=2,AQ18=5)),(AND(AP18=1,AQ18=5))),"Extrema",IF(OR(AND(AP18=3,AQ18=1),(AND(AP18=2,AQ18=2))),"Baja",IF(OR(AND(AP18=4,AQ18=1),AND(AP18=3,AQ18=2),AND(AP18=2,AQ18=3),AND(AP18=1,AQ18=3)),"Moderada",IF(AP18+AQ18&gt;=8,"Extrema",IF(AP18+AQ18&lt;4,"Baja",IF(AP18+AQ18&gt;=6,"Alta","Alta"))))))))</f>
        <v>Moderada</v>
      </c>
      <c r="AS18" s="199" t="s">
        <v>247</v>
      </c>
      <c r="AT18" s="199" t="s">
        <v>266</v>
      </c>
      <c r="AU18" s="205" t="s">
        <v>267</v>
      </c>
      <c r="AV18" s="199" t="s">
        <v>268</v>
      </c>
      <c r="AW18" s="205" t="s">
        <v>269</v>
      </c>
      <c r="AX18" s="224">
        <v>43831</v>
      </c>
      <c r="AY18" s="224">
        <v>44196</v>
      </c>
      <c r="AZ18" s="113" t="s">
        <v>368</v>
      </c>
      <c r="BA18" s="91">
        <v>1</v>
      </c>
      <c r="BB18" s="117" t="s">
        <v>346</v>
      </c>
      <c r="BC18" s="60" t="s">
        <v>273</v>
      </c>
      <c r="BD18" s="190"/>
      <c r="BE18" s="125"/>
      <c r="BF18" s="125"/>
      <c r="BG18" s="125"/>
      <c r="BH18" s="125"/>
      <c r="BI18" s="125"/>
    </row>
    <row r="19" spans="1:61" s="92" customFormat="1" ht="152.1" customHeight="1" x14ac:dyDescent="0.2">
      <c r="A19" s="209"/>
      <c r="B19" s="209"/>
      <c r="C19" s="209"/>
      <c r="D19" s="200"/>
      <c r="E19" s="200"/>
      <c r="F19" s="200"/>
      <c r="G19" s="200"/>
      <c r="H19" s="200"/>
      <c r="I19" s="200"/>
      <c r="J19" s="197"/>
      <c r="K19" s="200"/>
      <c r="L19" s="200"/>
      <c r="M19" s="83"/>
      <c r="N19" s="84"/>
      <c r="O19" s="83"/>
      <c r="P19" s="84"/>
      <c r="Q19" s="83"/>
      <c r="R19" s="84"/>
      <c r="S19" s="83"/>
      <c r="T19" s="84"/>
      <c r="U19" s="83"/>
      <c r="V19" s="84"/>
      <c r="W19" s="83"/>
      <c r="X19" s="84"/>
      <c r="Y19" s="83"/>
      <c r="Z19" s="84"/>
      <c r="AA19" s="85"/>
      <c r="AB19" s="86"/>
      <c r="AC19" s="87"/>
      <c r="AD19" s="86"/>
      <c r="AE19" s="86"/>
      <c r="AF19" s="86"/>
      <c r="AG19" s="86"/>
      <c r="AH19" s="86"/>
      <c r="AI19" s="88"/>
      <c r="AJ19" s="86"/>
      <c r="AK19" s="87"/>
      <c r="AL19" s="87"/>
      <c r="AM19" s="87"/>
      <c r="AN19" s="89"/>
      <c r="AO19" s="89"/>
      <c r="AP19" s="203"/>
      <c r="AQ19" s="203"/>
      <c r="AR19" s="197"/>
      <c r="AS19" s="200"/>
      <c r="AT19" s="200"/>
      <c r="AU19" s="206"/>
      <c r="AV19" s="200"/>
      <c r="AW19" s="206"/>
      <c r="AX19" s="225"/>
      <c r="AY19" s="225"/>
      <c r="AZ19" s="90" t="s">
        <v>315</v>
      </c>
      <c r="BA19" s="91">
        <v>1</v>
      </c>
      <c r="BB19" s="117" t="s">
        <v>313</v>
      </c>
      <c r="BC19" s="60" t="s">
        <v>273</v>
      </c>
      <c r="BD19" s="190"/>
      <c r="BE19" s="125"/>
      <c r="BF19" s="125"/>
      <c r="BG19" s="125"/>
      <c r="BH19" s="125"/>
      <c r="BI19" s="125"/>
    </row>
    <row r="20" spans="1:61" s="92" customFormat="1" ht="228" customHeight="1" x14ac:dyDescent="0.2">
      <c r="A20" s="209"/>
      <c r="B20" s="209"/>
      <c r="C20" s="209"/>
      <c r="D20" s="200"/>
      <c r="E20" s="200"/>
      <c r="F20" s="200"/>
      <c r="G20" s="200"/>
      <c r="H20" s="200"/>
      <c r="I20" s="200"/>
      <c r="J20" s="197"/>
      <c r="K20" s="200"/>
      <c r="L20" s="200"/>
      <c r="M20" s="83"/>
      <c r="N20" s="84"/>
      <c r="O20" s="83"/>
      <c r="P20" s="84"/>
      <c r="Q20" s="83"/>
      <c r="R20" s="84"/>
      <c r="S20" s="83"/>
      <c r="T20" s="84"/>
      <c r="U20" s="83"/>
      <c r="V20" s="84"/>
      <c r="W20" s="83"/>
      <c r="X20" s="84"/>
      <c r="Y20" s="83"/>
      <c r="Z20" s="84"/>
      <c r="AA20" s="85"/>
      <c r="AB20" s="86"/>
      <c r="AC20" s="87"/>
      <c r="AD20" s="86"/>
      <c r="AE20" s="86"/>
      <c r="AF20" s="86"/>
      <c r="AG20" s="86"/>
      <c r="AH20" s="86"/>
      <c r="AI20" s="88"/>
      <c r="AJ20" s="86"/>
      <c r="AK20" s="87"/>
      <c r="AL20" s="87"/>
      <c r="AM20" s="87"/>
      <c r="AN20" s="89"/>
      <c r="AO20" s="89"/>
      <c r="AP20" s="203"/>
      <c r="AQ20" s="203"/>
      <c r="AR20" s="197"/>
      <c r="AS20" s="200"/>
      <c r="AT20" s="200"/>
      <c r="AU20" s="206"/>
      <c r="AV20" s="200"/>
      <c r="AW20" s="206"/>
      <c r="AX20" s="225"/>
      <c r="AY20" s="225"/>
      <c r="AZ20" s="90" t="s">
        <v>352</v>
      </c>
      <c r="BA20" s="91">
        <v>1</v>
      </c>
      <c r="BB20" s="117" t="s">
        <v>314</v>
      </c>
      <c r="BC20" s="60" t="s">
        <v>273</v>
      </c>
      <c r="BD20" s="190"/>
      <c r="BE20" s="125"/>
      <c r="BF20" s="125"/>
      <c r="BG20" s="125"/>
      <c r="BH20" s="125"/>
      <c r="BI20" s="125"/>
    </row>
    <row r="21" spans="1:61" s="92" customFormat="1" ht="166.5" customHeight="1" x14ac:dyDescent="0.2">
      <c r="A21" s="209"/>
      <c r="B21" s="209"/>
      <c r="C21" s="209"/>
      <c r="D21" s="200"/>
      <c r="E21" s="200"/>
      <c r="F21" s="200"/>
      <c r="G21" s="200"/>
      <c r="H21" s="200"/>
      <c r="I21" s="200"/>
      <c r="J21" s="197"/>
      <c r="K21" s="200"/>
      <c r="L21" s="200"/>
      <c r="M21" s="83"/>
      <c r="N21" s="84"/>
      <c r="O21" s="83"/>
      <c r="P21" s="84"/>
      <c r="Q21" s="83"/>
      <c r="R21" s="84"/>
      <c r="S21" s="83"/>
      <c r="T21" s="84"/>
      <c r="U21" s="83"/>
      <c r="V21" s="84"/>
      <c r="W21" s="83"/>
      <c r="X21" s="84"/>
      <c r="Y21" s="83"/>
      <c r="Z21" s="84"/>
      <c r="AA21" s="85"/>
      <c r="AB21" s="86"/>
      <c r="AC21" s="87"/>
      <c r="AD21" s="86"/>
      <c r="AE21" s="86"/>
      <c r="AF21" s="86"/>
      <c r="AG21" s="86"/>
      <c r="AH21" s="86"/>
      <c r="AI21" s="88"/>
      <c r="AJ21" s="86"/>
      <c r="AK21" s="87"/>
      <c r="AL21" s="87"/>
      <c r="AM21" s="87"/>
      <c r="AN21" s="89"/>
      <c r="AO21" s="89"/>
      <c r="AP21" s="203"/>
      <c r="AQ21" s="203"/>
      <c r="AR21" s="197"/>
      <c r="AS21" s="200"/>
      <c r="AT21" s="200"/>
      <c r="AU21" s="206"/>
      <c r="AV21" s="200"/>
      <c r="AW21" s="206"/>
      <c r="AX21" s="225"/>
      <c r="AY21" s="225"/>
      <c r="AZ21" s="93" t="s">
        <v>316</v>
      </c>
      <c r="BA21" s="91">
        <v>1</v>
      </c>
      <c r="BB21" s="90" t="s">
        <v>348</v>
      </c>
      <c r="BC21" s="60" t="s">
        <v>273</v>
      </c>
      <c r="BD21" s="117"/>
      <c r="BE21" s="125"/>
      <c r="BF21" s="125"/>
      <c r="BG21" s="125"/>
      <c r="BH21" s="125"/>
      <c r="BI21" s="125"/>
    </row>
    <row r="22" spans="1:61" s="92" customFormat="1" ht="178.5" customHeight="1" x14ac:dyDescent="0.2">
      <c r="A22" s="209"/>
      <c r="B22" s="209"/>
      <c r="C22" s="209"/>
      <c r="D22" s="200"/>
      <c r="E22" s="200"/>
      <c r="F22" s="200"/>
      <c r="G22" s="200"/>
      <c r="H22" s="200"/>
      <c r="I22" s="200"/>
      <c r="J22" s="197"/>
      <c r="K22" s="200"/>
      <c r="L22" s="200"/>
      <c r="M22" s="83"/>
      <c r="N22" s="84"/>
      <c r="O22" s="83"/>
      <c r="P22" s="84"/>
      <c r="Q22" s="83"/>
      <c r="R22" s="84"/>
      <c r="S22" s="83"/>
      <c r="T22" s="84"/>
      <c r="U22" s="83"/>
      <c r="V22" s="84"/>
      <c r="W22" s="83"/>
      <c r="X22" s="84"/>
      <c r="Y22" s="83"/>
      <c r="Z22" s="84"/>
      <c r="AA22" s="85"/>
      <c r="AB22" s="86"/>
      <c r="AC22" s="87"/>
      <c r="AD22" s="86"/>
      <c r="AE22" s="86"/>
      <c r="AF22" s="86"/>
      <c r="AG22" s="86"/>
      <c r="AH22" s="86"/>
      <c r="AI22" s="88"/>
      <c r="AJ22" s="86"/>
      <c r="AK22" s="87"/>
      <c r="AL22" s="87"/>
      <c r="AM22" s="87"/>
      <c r="AN22" s="89"/>
      <c r="AO22" s="89"/>
      <c r="AP22" s="203"/>
      <c r="AQ22" s="203"/>
      <c r="AR22" s="197"/>
      <c r="AS22" s="200"/>
      <c r="AT22" s="200"/>
      <c r="AU22" s="206"/>
      <c r="AV22" s="200"/>
      <c r="AW22" s="206"/>
      <c r="AX22" s="225"/>
      <c r="AY22" s="225"/>
      <c r="AZ22" s="93" t="s">
        <v>317</v>
      </c>
      <c r="BA22" s="91">
        <v>1</v>
      </c>
      <c r="BB22" s="117" t="s">
        <v>347</v>
      </c>
      <c r="BC22" s="60" t="s">
        <v>273</v>
      </c>
      <c r="BD22" s="117"/>
      <c r="BE22" s="125"/>
      <c r="BF22" s="125"/>
      <c r="BG22" s="125"/>
      <c r="BH22" s="125"/>
      <c r="BI22" s="125"/>
    </row>
    <row r="23" spans="1:61" s="92" customFormat="1" ht="194.25" customHeight="1" x14ac:dyDescent="0.2">
      <c r="A23" s="209"/>
      <c r="B23" s="209"/>
      <c r="C23" s="209"/>
      <c r="D23" s="200"/>
      <c r="E23" s="200"/>
      <c r="F23" s="200"/>
      <c r="G23" s="200"/>
      <c r="H23" s="200"/>
      <c r="I23" s="200"/>
      <c r="J23" s="197"/>
      <c r="K23" s="200"/>
      <c r="L23" s="200"/>
      <c r="M23" s="83"/>
      <c r="N23" s="84"/>
      <c r="O23" s="83"/>
      <c r="P23" s="84"/>
      <c r="Q23" s="83"/>
      <c r="R23" s="84"/>
      <c r="S23" s="83"/>
      <c r="T23" s="84"/>
      <c r="U23" s="83"/>
      <c r="V23" s="84"/>
      <c r="W23" s="83"/>
      <c r="X23" s="84"/>
      <c r="Y23" s="83"/>
      <c r="Z23" s="84"/>
      <c r="AA23" s="85"/>
      <c r="AB23" s="86"/>
      <c r="AC23" s="87"/>
      <c r="AD23" s="86"/>
      <c r="AE23" s="86"/>
      <c r="AF23" s="86"/>
      <c r="AG23" s="86"/>
      <c r="AH23" s="86"/>
      <c r="AI23" s="88"/>
      <c r="AJ23" s="86"/>
      <c r="AK23" s="87"/>
      <c r="AL23" s="87"/>
      <c r="AM23" s="87"/>
      <c r="AN23" s="89"/>
      <c r="AO23" s="89"/>
      <c r="AP23" s="203"/>
      <c r="AQ23" s="203"/>
      <c r="AR23" s="197"/>
      <c r="AS23" s="200"/>
      <c r="AT23" s="200"/>
      <c r="AU23" s="206"/>
      <c r="AV23" s="200"/>
      <c r="AW23" s="206"/>
      <c r="AX23" s="225"/>
      <c r="AY23" s="225"/>
      <c r="AZ23" s="93" t="s">
        <v>332</v>
      </c>
      <c r="BA23" s="91">
        <v>1</v>
      </c>
      <c r="BB23" s="117" t="s">
        <v>318</v>
      </c>
      <c r="BC23" s="60" t="s">
        <v>273</v>
      </c>
      <c r="BD23" s="117"/>
      <c r="BE23" s="125"/>
      <c r="BF23" s="125"/>
      <c r="BG23" s="125"/>
      <c r="BH23" s="125"/>
      <c r="BI23" s="125"/>
    </row>
    <row r="24" spans="1:61" s="92" customFormat="1" ht="204" customHeight="1" x14ac:dyDescent="0.2">
      <c r="A24" s="209"/>
      <c r="B24" s="209"/>
      <c r="C24" s="209"/>
      <c r="D24" s="200"/>
      <c r="E24" s="200"/>
      <c r="F24" s="200"/>
      <c r="G24" s="200"/>
      <c r="H24" s="200"/>
      <c r="I24" s="200"/>
      <c r="J24" s="197"/>
      <c r="K24" s="200"/>
      <c r="L24" s="200"/>
      <c r="M24" s="83"/>
      <c r="N24" s="84"/>
      <c r="O24" s="83"/>
      <c r="P24" s="84"/>
      <c r="Q24" s="83"/>
      <c r="R24" s="84"/>
      <c r="S24" s="83"/>
      <c r="T24" s="84"/>
      <c r="U24" s="83"/>
      <c r="V24" s="84"/>
      <c r="W24" s="83"/>
      <c r="X24" s="84"/>
      <c r="Y24" s="83"/>
      <c r="Z24" s="84"/>
      <c r="AA24" s="85"/>
      <c r="AB24" s="86"/>
      <c r="AC24" s="87"/>
      <c r="AD24" s="86"/>
      <c r="AE24" s="86"/>
      <c r="AF24" s="86"/>
      <c r="AG24" s="86"/>
      <c r="AH24" s="86"/>
      <c r="AI24" s="88"/>
      <c r="AJ24" s="86"/>
      <c r="AK24" s="87"/>
      <c r="AL24" s="87"/>
      <c r="AM24" s="87"/>
      <c r="AN24" s="89"/>
      <c r="AO24" s="89"/>
      <c r="AP24" s="203"/>
      <c r="AQ24" s="203"/>
      <c r="AR24" s="197"/>
      <c r="AS24" s="200"/>
      <c r="AT24" s="200"/>
      <c r="AU24" s="206"/>
      <c r="AV24" s="200"/>
      <c r="AW24" s="206"/>
      <c r="AX24" s="225"/>
      <c r="AY24" s="225"/>
      <c r="AZ24" s="90" t="s">
        <v>319</v>
      </c>
      <c r="BA24" s="91">
        <v>1</v>
      </c>
      <c r="BB24" s="117" t="s">
        <v>322</v>
      </c>
      <c r="BC24" s="60" t="s">
        <v>273</v>
      </c>
      <c r="BD24" s="190"/>
      <c r="BE24" s="125"/>
      <c r="BF24" s="125"/>
      <c r="BG24" s="125"/>
      <c r="BH24" s="125"/>
      <c r="BI24" s="125"/>
    </row>
    <row r="25" spans="1:61" s="92" customFormat="1" ht="194.25" customHeight="1" x14ac:dyDescent="0.2">
      <c r="A25" s="209"/>
      <c r="B25" s="209"/>
      <c r="C25" s="209"/>
      <c r="D25" s="200"/>
      <c r="E25" s="200"/>
      <c r="F25" s="200"/>
      <c r="G25" s="200"/>
      <c r="H25" s="200"/>
      <c r="I25" s="200"/>
      <c r="J25" s="197"/>
      <c r="K25" s="200"/>
      <c r="L25" s="200"/>
      <c r="M25" s="83"/>
      <c r="N25" s="84"/>
      <c r="O25" s="83"/>
      <c r="P25" s="84"/>
      <c r="Q25" s="83"/>
      <c r="R25" s="84"/>
      <c r="S25" s="83"/>
      <c r="T25" s="84"/>
      <c r="U25" s="83"/>
      <c r="V25" s="84"/>
      <c r="W25" s="83"/>
      <c r="X25" s="84"/>
      <c r="Y25" s="83"/>
      <c r="Z25" s="84"/>
      <c r="AA25" s="85"/>
      <c r="AB25" s="86"/>
      <c r="AC25" s="87"/>
      <c r="AD25" s="86"/>
      <c r="AE25" s="86"/>
      <c r="AF25" s="86"/>
      <c r="AG25" s="86"/>
      <c r="AH25" s="86"/>
      <c r="AI25" s="88"/>
      <c r="AJ25" s="86"/>
      <c r="AK25" s="87"/>
      <c r="AL25" s="87"/>
      <c r="AM25" s="87"/>
      <c r="AN25" s="89"/>
      <c r="AO25" s="89"/>
      <c r="AP25" s="203"/>
      <c r="AQ25" s="203"/>
      <c r="AR25" s="197"/>
      <c r="AS25" s="200"/>
      <c r="AT25" s="200"/>
      <c r="AU25" s="206"/>
      <c r="AV25" s="200"/>
      <c r="AW25" s="206"/>
      <c r="AX25" s="225"/>
      <c r="AY25" s="225"/>
      <c r="AZ25" s="90" t="s">
        <v>353</v>
      </c>
      <c r="BA25" s="91">
        <v>1</v>
      </c>
      <c r="BB25" s="90" t="s">
        <v>321</v>
      </c>
      <c r="BC25" s="60" t="s">
        <v>273</v>
      </c>
      <c r="BD25" s="191"/>
      <c r="BE25" s="125"/>
      <c r="BF25" s="125"/>
      <c r="BG25" s="125"/>
      <c r="BH25" s="125"/>
      <c r="BI25" s="125"/>
    </row>
    <row r="26" spans="1:61" s="92" customFormat="1" ht="225" customHeight="1" x14ac:dyDescent="0.2">
      <c r="A26" s="209"/>
      <c r="B26" s="209"/>
      <c r="C26" s="209"/>
      <c r="D26" s="200"/>
      <c r="E26" s="200"/>
      <c r="F26" s="200"/>
      <c r="G26" s="200"/>
      <c r="H26" s="200"/>
      <c r="I26" s="200"/>
      <c r="J26" s="197"/>
      <c r="K26" s="200"/>
      <c r="L26" s="200"/>
      <c r="M26" s="83"/>
      <c r="N26" s="84"/>
      <c r="O26" s="83"/>
      <c r="P26" s="84"/>
      <c r="Q26" s="83"/>
      <c r="R26" s="84"/>
      <c r="S26" s="83"/>
      <c r="T26" s="84"/>
      <c r="U26" s="83"/>
      <c r="V26" s="84"/>
      <c r="W26" s="83"/>
      <c r="X26" s="84"/>
      <c r="Y26" s="83"/>
      <c r="Z26" s="84"/>
      <c r="AA26" s="85"/>
      <c r="AB26" s="86"/>
      <c r="AC26" s="87"/>
      <c r="AD26" s="86"/>
      <c r="AE26" s="86"/>
      <c r="AF26" s="86"/>
      <c r="AG26" s="86"/>
      <c r="AH26" s="86"/>
      <c r="AI26" s="88"/>
      <c r="AJ26" s="86"/>
      <c r="AK26" s="87"/>
      <c r="AL26" s="87"/>
      <c r="AM26" s="87"/>
      <c r="AN26" s="89"/>
      <c r="AO26" s="89"/>
      <c r="AP26" s="203"/>
      <c r="AQ26" s="203"/>
      <c r="AR26" s="197"/>
      <c r="AS26" s="200"/>
      <c r="AT26" s="200"/>
      <c r="AU26" s="206"/>
      <c r="AV26" s="200"/>
      <c r="AW26" s="206"/>
      <c r="AX26" s="225"/>
      <c r="AY26" s="225"/>
      <c r="AZ26" s="90" t="s">
        <v>354</v>
      </c>
      <c r="BA26" s="91">
        <v>1</v>
      </c>
      <c r="BB26" s="117" t="s">
        <v>320</v>
      </c>
      <c r="BC26" s="60" t="s">
        <v>273</v>
      </c>
      <c r="BD26" s="117"/>
      <c r="BE26" s="125"/>
      <c r="BF26" s="125"/>
      <c r="BG26" s="125"/>
      <c r="BH26" s="125"/>
      <c r="BI26" s="125"/>
    </row>
    <row r="27" spans="1:61" s="92" customFormat="1" ht="275.25" customHeight="1" x14ac:dyDescent="0.2">
      <c r="A27" s="209"/>
      <c r="B27" s="209"/>
      <c r="C27" s="209"/>
      <c r="D27" s="200"/>
      <c r="E27" s="200"/>
      <c r="F27" s="200"/>
      <c r="G27" s="200"/>
      <c r="H27" s="200"/>
      <c r="I27" s="200"/>
      <c r="J27" s="197"/>
      <c r="K27" s="200"/>
      <c r="L27" s="200"/>
      <c r="M27" s="83"/>
      <c r="N27" s="84"/>
      <c r="O27" s="83"/>
      <c r="P27" s="84"/>
      <c r="Q27" s="83"/>
      <c r="R27" s="84"/>
      <c r="S27" s="83"/>
      <c r="T27" s="84"/>
      <c r="U27" s="83"/>
      <c r="V27" s="84"/>
      <c r="W27" s="83"/>
      <c r="X27" s="84"/>
      <c r="Y27" s="83"/>
      <c r="Z27" s="84"/>
      <c r="AA27" s="85"/>
      <c r="AB27" s="86"/>
      <c r="AC27" s="87"/>
      <c r="AD27" s="86"/>
      <c r="AE27" s="86"/>
      <c r="AF27" s="86"/>
      <c r="AG27" s="86"/>
      <c r="AH27" s="86"/>
      <c r="AI27" s="88"/>
      <c r="AJ27" s="86"/>
      <c r="AK27" s="87"/>
      <c r="AL27" s="87"/>
      <c r="AM27" s="87"/>
      <c r="AN27" s="89"/>
      <c r="AO27" s="89"/>
      <c r="AP27" s="203"/>
      <c r="AQ27" s="203"/>
      <c r="AR27" s="197"/>
      <c r="AS27" s="200"/>
      <c r="AT27" s="200"/>
      <c r="AU27" s="206"/>
      <c r="AV27" s="200"/>
      <c r="AW27" s="206"/>
      <c r="AX27" s="225"/>
      <c r="AY27" s="225"/>
      <c r="AZ27" s="90" t="s">
        <v>329</v>
      </c>
      <c r="BA27" s="91">
        <v>1</v>
      </c>
      <c r="BB27" s="117" t="s">
        <v>338</v>
      </c>
      <c r="BC27" s="60" t="s">
        <v>273</v>
      </c>
      <c r="BD27" s="117"/>
      <c r="BE27" s="125"/>
      <c r="BF27" s="125"/>
      <c r="BG27" s="125"/>
      <c r="BH27" s="125"/>
      <c r="BI27" s="125"/>
    </row>
    <row r="28" spans="1:61" s="92" customFormat="1" ht="215.25" customHeight="1" x14ac:dyDescent="0.2">
      <c r="A28" s="209"/>
      <c r="B28" s="209"/>
      <c r="C28" s="209"/>
      <c r="D28" s="200"/>
      <c r="E28" s="200"/>
      <c r="F28" s="200"/>
      <c r="G28" s="200"/>
      <c r="H28" s="200"/>
      <c r="I28" s="200"/>
      <c r="J28" s="197"/>
      <c r="K28" s="200"/>
      <c r="L28" s="200"/>
      <c r="M28" s="83"/>
      <c r="N28" s="84"/>
      <c r="O28" s="83"/>
      <c r="P28" s="84"/>
      <c r="Q28" s="83"/>
      <c r="R28" s="84"/>
      <c r="S28" s="83"/>
      <c r="T28" s="84"/>
      <c r="U28" s="83"/>
      <c r="V28" s="84"/>
      <c r="W28" s="83"/>
      <c r="X28" s="84"/>
      <c r="Y28" s="83"/>
      <c r="Z28" s="84"/>
      <c r="AA28" s="85"/>
      <c r="AB28" s="86"/>
      <c r="AC28" s="87"/>
      <c r="AD28" s="86"/>
      <c r="AE28" s="86"/>
      <c r="AF28" s="86"/>
      <c r="AG28" s="86"/>
      <c r="AH28" s="86"/>
      <c r="AI28" s="88"/>
      <c r="AJ28" s="86"/>
      <c r="AK28" s="87"/>
      <c r="AL28" s="87"/>
      <c r="AM28" s="87"/>
      <c r="AN28" s="89"/>
      <c r="AO28" s="89"/>
      <c r="AP28" s="203"/>
      <c r="AQ28" s="203"/>
      <c r="AR28" s="197"/>
      <c r="AS28" s="200"/>
      <c r="AT28" s="200"/>
      <c r="AU28" s="206"/>
      <c r="AV28" s="200"/>
      <c r="AW28" s="206"/>
      <c r="AX28" s="225"/>
      <c r="AY28" s="225"/>
      <c r="AZ28" s="90" t="s">
        <v>330</v>
      </c>
      <c r="BA28" s="91">
        <v>1</v>
      </c>
      <c r="BB28" s="117" t="s">
        <v>349</v>
      </c>
      <c r="BC28" s="60" t="s">
        <v>273</v>
      </c>
      <c r="BD28" s="190"/>
      <c r="BE28" s="125"/>
      <c r="BF28" s="125"/>
      <c r="BG28" s="125"/>
      <c r="BH28" s="125"/>
      <c r="BI28" s="125"/>
    </row>
    <row r="29" spans="1:61" s="92" customFormat="1" ht="76.5" customHeight="1" x14ac:dyDescent="0.2">
      <c r="A29" s="209"/>
      <c r="B29" s="209"/>
      <c r="C29" s="209"/>
      <c r="D29" s="200"/>
      <c r="E29" s="200"/>
      <c r="F29" s="200"/>
      <c r="G29" s="200"/>
      <c r="H29" s="200"/>
      <c r="I29" s="200"/>
      <c r="J29" s="197"/>
      <c r="K29" s="200"/>
      <c r="L29" s="200"/>
      <c r="M29" s="83"/>
      <c r="N29" s="84"/>
      <c r="O29" s="83"/>
      <c r="P29" s="84"/>
      <c r="Q29" s="83"/>
      <c r="R29" s="84"/>
      <c r="S29" s="83"/>
      <c r="T29" s="84"/>
      <c r="U29" s="83"/>
      <c r="V29" s="84"/>
      <c r="W29" s="83"/>
      <c r="X29" s="84"/>
      <c r="Y29" s="83"/>
      <c r="Z29" s="84"/>
      <c r="AA29" s="85"/>
      <c r="AB29" s="86"/>
      <c r="AC29" s="87"/>
      <c r="AD29" s="86"/>
      <c r="AE29" s="86"/>
      <c r="AF29" s="86"/>
      <c r="AG29" s="86"/>
      <c r="AH29" s="86"/>
      <c r="AI29" s="88"/>
      <c r="AJ29" s="86"/>
      <c r="AK29" s="87"/>
      <c r="AL29" s="87"/>
      <c r="AM29" s="87"/>
      <c r="AN29" s="89"/>
      <c r="AO29" s="89"/>
      <c r="AP29" s="203"/>
      <c r="AQ29" s="203"/>
      <c r="AR29" s="197"/>
      <c r="AS29" s="200"/>
      <c r="AT29" s="200"/>
      <c r="AU29" s="206"/>
      <c r="AV29" s="200"/>
      <c r="AW29" s="206"/>
      <c r="AX29" s="225"/>
      <c r="AY29" s="225"/>
      <c r="AZ29" s="90" t="s">
        <v>325</v>
      </c>
      <c r="BA29" s="94" t="s">
        <v>312</v>
      </c>
      <c r="BB29" s="117" t="s">
        <v>334</v>
      </c>
      <c r="BC29" s="60" t="s">
        <v>273</v>
      </c>
      <c r="BD29" s="117"/>
      <c r="BE29" s="125"/>
      <c r="BF29" s="125"/>
      <c r="BG29" s="125"/>
      <c r="BH29" s="125"/>
      <c r="BI29" s="125"/>
    </row>
    <row r="30" spans="1:61" s="92" customFormat="1" ht="204.75" customHeight="1" x14ac:dyDescent="0.2">
      <c r="A30" s="209"/>
      <c r="B30" s="209"/>
      <c r="C30" s="209"/>
      <c r="D30" s="200"/>
      <c r="E30" s="200"/>
      <c r="F30" s="200"/>
      <c r="G30" s="200"/>
      <c r="H30" s="200"/>
      <c r="I30" s="200"/>
      <c r="J30" s="197"/>
      <c r="K30" s="200"/>
      <c r="L30" s="200"/>
      <c r="M30" s="83"/>
      <c r="N30" s="84"/>
      <c r="O30" s="83"/>
      <c r="P30" s="84"/>
      <c r="Q30" s="83"/>
      <c r="R30" s="84"/>
      <c r="S30" s="83"/>
      <c r="T30" s="84"/>
      <c r="U30" s="83"/>
      <c r="V30" s="84"/>
      <c r="W30" s="83"/>
      <c r="X30" s="84"/>
      <c r="Y30" s="83"/>
      <c r="Z30" s="84"/>
      <c r="AA30" s="85"/>
      <c r="AB30" s="86"/>
      <c r="AC30" s="87"/>
      <c r="AD30" s="86"/>
      <c r="AE30" s="86"/>
      <c r="AF30" s="86"/>
      <c r="AG30" s="86"/>
      <c r="AH30" s="86"/>
      <c r="AI30" s="88"/>
      <c r="AJ30" s="86"/>
      <c r="AK30" s="87"/>
      <c r="AL30" s="87"/>
      <c r="AM30" s="87"/>
      <c r="AN30" s="89"/>
      <c r="AO30" s="89"/>
      <c r="AP30" s="203"/>
      <c r="AQ30" s="203"/>
      <c r="AR30" s="197"/>
      <c r="AS30" s="200"/>
      <c r="AT30" s="200"/>
      <c r="AU30" s="206"/>
      <c r="AV30" s="200"/>
      <c r="AW30" s="206"/>
      <c r="AX30" s="225"/>
      <c r="AY30" s="225"/>
      <c r="AZ30" s="90" t="s">
        <v>323</v>
      </c>
      <c r="BA30" s="91">
        <v>1</v>
      </c>
      <c r="BB30" s="117" t="s">
        <v>324</v>
      </c>
      <c r="BC30" s="60" t="s">
        <v>273</v>
      </c>
      <c r="BD30" s="190"/>
      <c r="BE30" s="125"/>
      <c r="BF30" s="125"/>
      <c r="BG30" s="125"/>
      <c r="BH30" s="125"/>
      <c r="BI30" s="125"/>
    </row>
    <row r="31" spans="1:61" s="92" customFormat="1" ht="189" customHeight="1" x14ac:dyDescent="0.2">
      <c r="A31" s="209"/>
      <c r="B31" s="209"/>
      <c r="C31" s="209"/>
      <c r="D31" s="200"/>
      <c r="E31" s="200"/>
      <c r="F31" s="200"/>
      <c r="G31" s="200"/>
      <c r="H31" s="200"/>
      <c r="I31" s="200"/>
      <c r="J31" s="197"/>
      <c r="K31" s="200"/>
      <c r="L31" s="200"/>
      <c r="M31" s="83"/>
      <c r="N31" s="84"/>
      <c r="O31" s="83"/>
      <c r="P31" s="84"/>
      <c r="Q31" s="83"/>
      <c r="R31" s="84"/>
      <c r="S31" s="83"/>
      <c r="T31" s="84"/>
      <c r="U31" s="83"/>
      <c r="V31" s="84"/>
      <c r="W31" s="83"/>
      <c r="X31" s="84"/>
      <c r="Y31" s="83"/>
      <c r="Z31" s="84"/>
      <c r="AA31" s="85"/>
      <c r="AB31" s="86"/>
      <c r="AC31" s="87"/>
      <c r="AD31" s="86"/>
      <c r="AE31" s="86"/>
      <c r="AF31" s="86"/>
      <c r="AG31" s="86"/>
      <c r="AH31" s="86"/>
      <c r="AI31" s="88"/>
      <c r="AJ31" s="86"/>
      <c r="AK31" s="87"/>
      <c r="AL31" s="87"/>
      <c r="AM31" s="87"/>
      <c r="AN31" s="89"/>
      <c r="AO31" s="89"/>
      <c r="AP31" s="203"/>
      <c r="AQ31" s="203"/>
      <c r="AR31" s="197"/>
      <c r="AS31" s="200"/>
      <c r="AT31" s="200"/>
      <c r="AU31" s="206"/>
      <c r="AV31" s="200"/>
      <c r="AW31" s="206"/>
      <c r="AX31" s="225"/>
      <c r="AY31" s="225"/>
      <c r="AZ31" s="90" t="s">
        <v>326</v>
      </c>
      <c r="BA31" s="91">
        <v>1</v>
      </c>
      <c r="BB31" s="117" t="s">
        <v>327</v>
      </c>
      <c r="BC31" s="60" t="s">
        <v>273</v>
      </c>
      <c r="BD31" s="117"/>
      <c r="BE31" s="125"/>
      <c r="BF31" s="125"/>
      <c r="BG31" s="125"/>
      <c r="BH31" s="125"/>
      <c r="BI31" s="125"/>
    </row>
    <row r="32" spans="1:61" s="92" customFormat="1" ht="180.75" customHeight="1" x14ac:dyDescent="0.2">
      <c r="A32" s="210"/>
      <c r="B32" s="210"/>
      <c r="C32" s="210"/>
      <c r="D32" s="201"/>
      <c r="E32" s="201"/>
      <c r="F32" s="201"/>
      <c r="G32" s="201"/>
      <c r="H32" s="201"/>
      <c r="I32" s="201"/>
      <c r="J32" s="198"/>
      <c r="K32" s="201"/>
      <c r="L32" s="201"/>
      <c r="M32" s="83"/>
      <c r="N32" s="84"/>
      <c r="O32" s="83"/>
      <c r="P32" s="84"/>
      <c r="Q32" s="83"/>
      <c r="R32" s="84"/>
      <c r="S32" s="83"/>
      <c r="T32" s="84"/>
      <c r="U32" s="83"/>
      <c r="V32" s="84"/>
      <c r="W32" s="83"/>
      <c r="X32" s="84"/>
      <c r="Y32" s="83"/>
      <c r="Z32" s="84"/>
      <c r="AA32" s="85"/>
      <c r="AB32" s="86"/>
      <c r="AC32" s="87"/>
      <c r="AD32" s="86"/>
      <c r="AE32" s="86"/>
      <c r="AF32" s="86"/>
      <c r="AG32" s="86"/>
      <c r="AH32" s="86"/>
      <c r="AI32" s="88"/>
      <c r="AJ32" s="86"/>
      <c r="AK32" s="87"/>
      <c r="AL32" s="87"/>
      <c r="AM32" s="87"/>
      <c r="AN32" s="89"/>
      <c r="AO32" s="89"/>
      <c r="AP32" s="204"/>
      <c r="AQ32" s="204"/>
      <c r="AR32" s="198"/>
      <c r="AS32" s="201"/>
      <c r="AT32" s="201"/>
      <c r="AU32" s="207"/>
      <c r="AV32" s="201"/>
      <c r="AW32" s="207"/>
      <c r="AX32" s="226"/>
      <c r="AY32" s="226"/>
      <c r="AZ32" s="90" t="s">
        <v>331</v>
      </c>
      <c r="BA32" s="115">
        <v>1</v>
      </c>
      <c r="BB32" s="117" t="s">
        <v>328</v>
      </c>
      <c r="BC32" s="60" t="s">
        <v>273</v>
      </c>
      <c r="BD32" s="90"/>
      <c r="BE32" s="125"/>
      <c r="BF32" s="125"/>
      <c r="BG32" s="125"/>
      <c r="BH32" s="125"/>
      <c r="BI32" s="125"/>
    </row>
    <row r="33" spans="1:61" s="3" customFormat="1" ht="12.75" x14ac:dyDescent="0.2">
      <c r="A33" s="192" t="s">
        <v>270</v>
      </c>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3"/>
      <c r="BC33" s="193"/>
      <c r="BD33" s="193"/>
      <c r="BE33" s="123"/>
      <c r="BF33" s="123"/>
      <c r="BG33" s="123"/>
      <c r="BH33" s="123"/>
      <c r="BI33" s="123"/>
    </row>
    <row r="34" spans="1:61" s="3" customFormat="1" ht="12.75" x14ac:dyDescent="0.2">
      <c r="A34" s="194" t="s">
        <v>335</v>
      </c>
      <c r="B34" s="195"/>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5"/>
      <c r="BC34" s="195"/>
      <c r="BD34" s="195"/>
    </row>
    <row r="35" spans="1:61" s="3" customFormat="1" ht="15.75" customHeight="1" x14ac:dyDescent="0.2">
      <c r="A35" s="194" t="s">
        <v>333</v>
      </c>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95"/>
    </row>
    <row r="36" spans="1:61" s="40" customFormat="1" ht="12.75" x14ac:dyDescent="0.2">
      <c r="L36" s="95"/>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BB36" s="97"/>
      <c r="BC36" s="98"/>
      <c r="BD36" s="97"/>
    </row>
    <row r="37" spans="1:61" s="40" customFormat="1" ht="12.75" x14ac:dyDescent="0.2">
      <c r="L37" s="95"/>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BB37" s="97"/>
      <c r="BC37" s="98"/>
      <c r="BD37" s="97"/>
    </row>
    <row r="38" spans="1:61" s="40" customFormat="1" ht="12.75" x14ac:dyDescent="0.2">
      <c r="L38" s="95"/>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BB38" s="97"/>
      <c r="BC38" s="98"/>
      <c r="BD38" s="97"/>
    </row>
    <row r="39" spans="1:61" s="40" customFormat="1" ht="12.75" x14ac:dyDescent="0.2">
      <c r="L39" s="95"/>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BB39" s="97"/>
      <c r="BC39" s="98"/>
      <c r="BD39" s="97"/>
    </row>
    <row r="40" spans="1:61" s="40" customFormat="1" ht="12.75" x14ac:dyDescent="0.2">
      <c r="L40" s="95"/>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BB40" s="97"/>
      <c r="BC40" s="98"/>
      <c r="BD40" s="97"/>
    </row>
    <row r="41" spans="1:61" s="40" customFormat="1" ht="12.75" x14ac:dyDescent="0.2">
      <c r="L41" s="95"/>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BB41" s="97"/>
      <c r="BC41" s="98"/>
      <c r="BD41" s="97"/>
    </row>
    <row r="42" spans="1:61" s="40" customFormat="1" ht="12.75" x14ac:dyDescent="0.2">
      <c r="L42" s="95"/>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BB42" s="97"/>
      <c r="BC42" s="98"/>
      <c r="BD42" s="97"/>
    </row>
    <row r="43" spans="1:61" s="40" customFormat="1" ht="12.75" x14ac:dyDescent="0.2">
      <c r="L43" s="95"/>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BB43" s="97"/>
      <c r="BC43" s="98"/>
      <c r="BD43" s="97"/>
    </row>
    <row r="44" spans="1:61" s="40" customFormat="1" ht="12.75" x14ac:dyDescent="0.2">
      <c r="L44" s="95"/>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BB44" s="97"/>
      <c r="BC44" s="98"/>
      <c r="BD44" s="97"/>
    </row>
    <row r="45" spans="1:61" s="40" customFormat="1" ht="12.75" x14ac:dyDescent="0.2">
      <c r="L45" s="95"/>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BB45" s="97"/>
      <c r="BC45" s="98"/>
      <c r="BD45" s="97"/>
    </row>
    <row r="46" spans="1:61" s="40" customFormat="1" ht="12.75" x14ac:dyDescent="0.2">
      <c r="L46" s="95"/>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BB46" s="97"/>
      <c r="BC46" s="98"/>
      <c r="BD46" s="97"/>
    </row>
    <row r="47" spans="1:61" s="40" customFormat="1" ht="12.75" x14ac:dyDescent="0.2">
      <c r="L47" s="95"/>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BB47" s="97"/>
      <c r="BC47" s="98"/>
      <c r="BD47" s="97"/>
    </row>
    <row r="48" spans="1:61" s="40" customFormat="1" ht="12.75" x14ac:dyDescent="0.2">
      <c r="L48" s="95"/>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BB48" s="97"/>
      <c r="BC48" s="98"/>
      <c r="BD48" s="97"/>
    </row>
    <row r="49" spans="12:56" s="40" customFormat="1" ht="12.75" x14ac:dyDescent="0.2">
      <c r="L49" s="95"/>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BB49" s="97"/>
      <c r="BC49" s="98"/>
      <c r="BD49" s="97"/>
    </row>
    <row r="50" spans="12:56" s="40" customFormat="1" ht="12.75" x14ac:dyDescent="0.2">
      <c r="L50" s="95"/>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BB50" s="97"/>
      <c r="BC50" s="98"/>
      <c r="BD50" s="97"/>
    </row>
    <row r="51" spans="12:56" s="40" customFormat="1" ht="12.75" x14ac:dyDescent="0.2">
      <c r="L51" s="95"/>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BB51" s="97"/>
      <c r="BC51" s="98"/>
      <c r="BD51" s="97"/>
    </row>
    <row r="52" spans="12:56" s="40" customFormat="1" ht="12.75" x14ac:dyDescent="0.2">
      <c r="L52" s="95"/>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BB52" s="97"/>
      <c r="BC52" s="98"/>
      <c r="BD52" s="97"/>
    </row>
    <row r="53" spans="12:56" s="40" customFormat="1" ht="12.75" x14ac:dyDescent="0.2">
      <c r="L53" s="95"/>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BB53" s="97"/>
      <c r="BC53" s="98"/>
      <c r="BD53" s="97"/>
    </row>
    <row r="54" spans="12:56" s="40" customFormat="1" ht="12.75" x14ac:dyDescent="0.2">
      <c r="L54" s="95"/>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BB54" s="97"/>
      <c r="BC54" s="98"/>
      <c r="BD54" s="97"/>
    </row>
    <row r="55" spans="12:56" s="40" customFormat="1" ht="12.75" x14ac:dyDescent="0.2">
      <c r="L55" s="95"/>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BB55" s="97"/>
      <c r="BC55" s="98"/>
      <c r="BD55" s="97"/>
    </row>
  </sheetData>
  <protectedRanges>
    <protectedRange sqref="AS12:AS13 AS15" name="Rango1"/>
    <protectedRange sqref="AS17" name="Rango1_14"/>
    <protectedRange sqref="AS18:AS32" name="Rango1_1"/>
  </protectedRanges>
  <mergeCells count="128">
    <mergeCell ref="A1:B3"/>
    <mergeCell ref="C1:BA3"/>
    <mergeCell ref="BB1:BD1"/>
    <mergeCell ref="BB2:BD2"/>
    <mergeCell ref="BB3:BD3"/>
    <mergeCell ref="A4:BD4"/>
    <mergeCell ref="A5:B5"/>
    <mergeCell ref="C5:G5"/>
    <mergeCell ref="H5:AY5"/>
    <mergeCell ref="AZ5:BA5"/>
    <mergeCell ref="BB5:BD5"/>
    <mergeCell ref="A6:A12"/>
    <mergeCell ref="B6:B12"/>
    <mergeCell ref="C6:C12"/>
    <mergeCell ref="D6:D12"/>
    <mergeCell ref="E6:E12"/>
    <mergeCell ref="F6:F12"/>
    <mergeCell ref="G6:G12"/>
    <mergeCell ref="H6:J6"/>
    <mergeCell ref="K6:AQ6"/>
    <mergeCell ref="Q10:Q12"/>
    <mergeCell ref="S10:S12"/>
    <mergeCell ref="AC10:AC12"/>
    <mergeCell ref="AD10:AD12"/>
    <mergeCell ref="AF10:AF12"/>
    <mergeCell ref="AH10:AH12"/>
    <mergeCell ref="U10:U12"/>
    <mergeCell ref="W10:W12"/>
    <mergeCell ref="X10:X12"/>
    <mergeCell ref="Y10:Y12"/>
    <mergeCell ref="AA10:AA12"/>
    <mergeCell ref="AB10:AB12"/>
    <mergeCell ref="AS6:AY6"/>
    <mergeCell ref="AZ6:AZ12"/>
    <mergeCell ref="AI7:AJ12"/>
    <mergeCell ref="AK7:AK12"/>
    <mergeCell ref="AL7:AL12"/>
    <mergeCell ref="AN7:AO8"/>
    <mergeCell ref="BA6:BA12"/>
    <mergeCell ref="BB6:BB12"/>
    <mergeCell ref="BC6:BC12"/>
    <mergeCell ref="AX11:AX12"/>
    <mergeCell ref="AY11:AY12"/>
    <mergeCell ref="AW7:AW12"/>
    <mergeCell ref="AX7:AY10"/>
    <mergeCell ref="AQ7:AQ12"/>
    <mergeCell ref="AS7:AS12"/>
    <mergeCell ref="AT7:AT12"/>
    <mergeCell ref="AU7:AU12"/>
    <mergeCell ref="AV7:AV12"/>
    <mergeCell ref="BD6:BD12"/>
    <mergeCell ref="H7:J7"/>
    <mergeCell ref="K7:L11"/>
    <mergeCell ref="M7:AB8"/>
    <mergeCell ref="AC7:AD8"/>
    <mergeCell ref="AE7:AE12"/>
    <mergeCell ref="AF7:AH9"/>
    <mergeCell ref="H8:H12"/>
    <mergeCell ref="I8:I12"/>
    <mergeCell ref="AM8:AM12"/>
    <mergeCell ref="M9:O9"/>
    <mergeCell ref="R9:R12"/>
    <mergeCell ref="T9:T12"/>
    <mergeCell ref="V9:V12"/>
    <mergeCell ref="Z9:Z12"/>
    <mergeCell ref="AP7:AP12"/>
    <mergeCell ref="AA9:AB9"/>
    <mergeCell ref="AC9:AD9"/>
    <mergeCell ref="AN9:AN12"/>
    <mergeCell ref="AO9:AO12"/>
    <mergeCell ref="M10:M12"/>
    <mergeCell ref="N10:N12"/>
    <mergeCell ref="O10:O12"/>
    <mergeCell ref="P10:P12"/>
    <mergeCell ref="H15:H16"/>
    <mergeCell ref="I15:I16"/>
    <mergeCell ref="J15:J16"/>
    <mergeCell ref="AI15:AI16"/>
    <mergeCell ref="AJ15:AJ16"/>
    <mergeCell ref="AK15:AK16"/>
    <mergeCell ref="A15:A16"/>
    <mergeCell ref="B15:B16"/>
    <mergeCell ref="C15:C16"/>
    <mergeCell ref="D15:D16"/>
    <mergeCell ref="E15:E16"/>
    <mergeCell ref="G15:G16"/>
    <mergeCell ref="AL15:AL16"/>
    <mergeCell ref="AM15:AM16"/>
    <mergeCell ref="AN15:AN16"/>
    <mergeCell ref="AO15:AO16"/>
    <mergeCell ref="AP15:AP16"/>
    <mergeCell ref="AQ15:AQ16"/>
    <mergeCell ref="AV18:AV32"/>
    <mergeCell ref="AW18:AW32"/>
    <mergeCell ref="AX18:AX32"/>
    <mergeCell ref="AY15:AY16"/>
    <mergeCell ref="AZ15:AZ16"/>
    <mergeCell ref="BA15:BA16"/>
    <mergeCell ref="BC15:BC16"/>
    <mergeCell ref="BD15:BD16"/>
    <mergeCell ref="AR15:AR16"/>
    <mergeCell ref="AS15:AS16"/>
    <mergeCell ref="AU15:AU16"/>
    <mergeCell ref="AV15:AV16"/>
    <mergeCell ref="AW15:AW16"/>
    <mergeCell ref="AX15:AX16"/>
    <mergeCell ref="A33:BD33"/>
    <mergeCell ref="A34:BD34"/>
    <mergeCell ref="A35:BD35"/>
    <mergeCell ref="J18:J32"/>
    <mergeCell ref="K18:K32"/>
    <mergeCell ref="L18:L32"/>
    <mergeCell ref="AP18:AP32"/>
    <mergeCell ref="AQ18:AQ32"/>
    <mergeCell ref="AR18:AR32"/>
    <mergeCell ref="AS18:AS32"/>
    <mergeCell ref="AT18:AT32"/>
    <mergeCell ref="AU18:AU32"/>
    <mergeCell ref="A18:A32"/>
    <mergeCell ref="B18:B32"/>
    <mergeCell ref="C18:C32"/>
    <mergeCell ref="D18:D32"/>
    <mergeCell ref="E18:E32"/>
    <mergeCell ref="F18:F32"/>
    <mergeCell ref="G18:G32"/>
    <mergeCell ref="H18:H32"/>
    <mergeCell ref="I18:I32"/>
    <mergeCell ref="AY18:AY32"/>
  </mergeCells>
  <conditionalFormatting sqref="AR13">
    <cfRule type="cellIs" dxfId="39" priority="37" operator="equal">
      <formula>"Extrema"</formula>
    </cfRule>
    <cfRule type="cellIs" dxfId="38" priority="38" operator="equal">
      <formula>"Alta"</formula>
    </cfRule>
    <cfRule type="cellIs" dxfId="37" priority="39" operator="equal">
      <formula>"Moderada"</formula>
    </cfRule>
    <cfRule type="cellIs" dxfId="36" priority="40" operator="equal">
      <formula>"Baja"</formula>
    </cfRule>
  </conditionalFormatting>
  <conditionalFormatting sqref="J13">
    <cfRule type="cellIs" dxfId="35" priority="33" operator="equal">
      <formula>"Extrema"</formula>
    </cfRule>
    <cfRule type="cellIs" dxfId="34" priority="34" operator="equal">
      <formula>"Alta"</formula>
    </cfRule>
    <cfRule type="cellIs" dxfId="33" priority="35" operator="equal">
      <formula>"Moderada"</formula>
    </cfRule>
    <cfRule type="cellIs" dxfId="32" priority="36" operator="equal">
      <formula>"Baja"</formula>
    </cfRule>
  </conditionalFormatting>
  <conditionalFormatting sqref="AR14">
    <cfRule type="cellIs" dxfId="31" priority="29" operator="equal">
      <formula>"Extrema"</formula>
    </cfRule>
    <cfRule type="cellIs" dxfId="30" priority="30" operator="equal">
      <formula>"Alta"</formula>
    </cfRule>
    <cfRule type="cellIs" dxfId="29" priority="31" operator="equal">
      <formula>"Moderada"</formula>
    </cfRule>
    <cfRule type="cellIs" dxfId="28" priority="32" operator="equal">
      <formula>"Baja"</formula>
    </cfRule>
  </conditionalFormatting>
  <conditionalFormatting sqref="J14">
    <cfRule type="cellIs" dxfId="27" priority="25" operator="equal">
      <formula>"Extrema"</formula>
    </cfRule>
    <cfRule type="cellIs" dxfId="26" priority="26" operator="equal">
      <formula>"Alta"</formula>
    </cfRule>
    <cfRule type="cellIs" dxfId="25" priority="27" operator="equal">
      <formula>"Moderada"</formula>
    </cfRule>
    <cfRule type="cellIs" dxfId="24" priority="28" operator="equal">
      <formula>"Baja"</formula>
    </cfRule>
  </conditionalFormatting>
  <conditionalFormatting sqref="AR15:AR16">
    <cfRule type="cellIs" dxfId="23" priority="21" operator="equal">
      <formula>"Extrema"</formula>
    </cfRule>
    <cfRule type="cellIs" dxfId="22" priority="22" operator="equal">
      <formula>"Alta"</formula>
    </cfRule>
    <cfRule type="cellIs" dxfId="21" priority="23" operator="equal">
      <formula>"Moderada"</formula>
    </cfRule>
    <cfRule type="cellIs" dxfId="20" priority="24" operator="equal">
      <formula>"Baja"</formula>
    </cfRule>
  </conditionalFormatting>
  <conditionalFormatting sqref="J15:J16">
    <cfRule type="cellIs" dxfId="19" priority="17" operator="equal">
      <formula>"Extrema"</formula>
    </cfRule>
    <cfRule type="cellIs" dxfId="18" priority="18" operator="equal">
      <formula>"Alta"</formula>
    </cfRule>
    <cfRule type="cellIs" dxfId="17" priority="19" operator="equal">
      <formula>"Moderada"</formula>
    </cfRule>
    <cfRule type="cellIs" dxfId="16" priority="20" operator="equal">
      <formula>"Baja"</formula>
    </cfRule>
  </conditionalFormatting>
  <conditionalFormatting sqref="J17">
    <cfRule type="cellIs" dxfId="15" priority="9" operator="equal">
      <formula>"Extrema"</formula>
    </cfRule>
    <cfRule type="cellIs" dxfId="14" priority="10" operator="equal">
      <formula>"Alta"</formula>
    </cfRule>
    <cfRule type="cellIs" dxfId="13" priority="11" operator="equal">
      <formula>"Moderada"</formula>
    </cfRule>
    <cfRule type="cellIs" dxfId="12" priority="12" operator="equal">
      <formula>"Baja"</formula>
    </cfRule>
  </conditionalFormatting>
  <conditionalFormatting sqref="AR17">
    <cfRule type="cellIs" dxfId="11" priority="13" operator="equal">
      <formula>"Extrema"</formula>
    </cfRule>
    <cfRule type="cellIs" dxfId="10" priority="14" operator="equal">
      <formula>"Alta"</formula>
    </cfRule>
    <cfRule type="cellIs" dxfId="9" priority="15" operator="equal">
      <formula>"Moderada"</formula>
    </cfRule>
    <cfRule type="cellIs" dxfId="8" priority="16" operator="equal">
      <formula>"Baja"</formula>
    </cfRule>
  </conditionalFormatting>
  <conditionalFormatting sqref="AR18">
    <cfRule type="cellIs" dxfId="7" priority="5" operator="equal">
      <formula>"Extrema"</formula>
    </cfRule>
    <cfRule type="cellIs" dxfId="6" priority="6" operator="equal">
      <formula>"Alta"</formula>
    </cfRule>
    <cfRule type="cellIs" dxfId="5" priority="7" operator="equal">
      <formula>"Moderada"</formula>
    </cfRule>
    <cfRule type="cellIs" dxfId="4" priority="8" operator="equal">
      <formula>"Baja"</formula>
    </cfRule>
  </conditionalFormatting>
  <conditionalFormatting sqref="J18">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dataValidations count="10">
    <dataValidation type="list" allowBlank="1" showInputMessage="1" showErrorMessage="1" sqref="AL13:AL15 AL17:AL32">
      <formula1>"Directamente,Indirectamente,No disminuye"</formula1>
    </dataValidation>
    <dataValidation type="list" allowBlank="1" showInputMessage="1" showErrorMessage="1" sqref="AK13:AK15 AK17:AK32">
      <formula1>"Directamente,No disminuye"</formula1>
    </dataValidation>
    <dataValidation type="list" allowBlank="1" showInputMessage="1" showErrorMessage="1" sqref="AC13:AC32">
      <formula1>"Siempre se ejecuta,Algunas veces,No se ejecuta"</formula1>
    </dataValidation>
    <dataValidation type="list" allowBlank="1" showInputMessage="1" showErrorMessage="1" sqref="M13:M32">
      <formula1>"Asignado,No asignado"</formula1>
    </dataValidation>
    <dataValidation type="list" allowBlank="1" showInputMessage="1" showErrorMessage="1" sqref="O13:O32">
      <formula1>"Adecuado,Inadecuado"</formula1>
    </dataValidation>
    <dataValidation type="list" allowBlank="1" showInputMessage="1" showErrorMessage="1" sqref="Q13:Q32">
      <formula1>"Oportuna,Inoportuna"</formula1>
    </dataValidation>
    <dataValidation type="list" allowBlank="1" showInputMessage="1" showErrorMessage="1" sqref="S13:S32">
      <formula1>"Prevenir,Detectar,No es un control"</formula1>
    </dataValidation>
    <dataValidation type="list" allowBlank="1" showInputMessage="1" showErrorMessage="1" sqref="U13:U32">
      <formula1>"Confiable,No confiable"</formula1>
    </dataValidation>
    <dataValidation type="list" allowBlank="1" showInputMessage="1" showErrorMessage="1" sqref="W13:W32">
      <formula1>"Se investigan y resuelven oportunamente,No se investigan y no se resuelven oportunamente"</formula1>
    </dataValidation>
    <dataValidation type="list" allowBlank="1" showInputMessage="1" showErrorMessage="1" sqref="Y13:Y32">
      <formula1>"Completa,Incompleta,No existe"</formula1>
    </dataValidation>
  </dataValidations>
  <printOptions horizontalCentered="1"/>
  <pageMargins left="0.70866141732283472" right="0.70866141732283472" top="0.74803149606299213" bottom="0.74803149606299213" header="0.31496062992125984" footer="0.31496062992125984"/>
  <pageSetup paperSize="5" scale="80" orientation="landscape"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Button 1">
              <controlPr defaultSize="0" print="0" autoFill="0" autoPict="0" macro="[2]!controles_Haga_clic_en">
                <anchor moveWithCells="1" sizeWithCells="1">
                  <from>
                    <xdr:col>10</xdr:col>
                    <xdr:colOff>323850</xdr:colOff>
                    <xdr:row>8</xdr:row>
                    <xdr:rowOff>142875</xdr:rowOff>
                  </from>
                  <to>
                    <xdr:col>11</xdr:col>
                    <xdr:colOff>1390650</xdr:colOff>
                    <xdr:row>9</xdr:row>
                    <xdr:rowOff>219075</xdr:rowOff>
                  </to>
                </anchor>
              </controlPr>
            </control>
          </mc:Choice>
        </mc:AlternateContent>
        <mc:AlternateContent xmlns:mc="http://schemas.openxmlformats.org/markup-compatibility/2006">
          <mc:Choice Requires="x14">
            <control shapeId="8194" r:id="rId5" name="Button 2">
              <controlPr defaultSize="0" print="0" autoFill="0" autoPict="0" macro="[2]!Causas_Haga_clic_en">
                <anchor moveWithCells="1" sizeWithCells="1">
                  <from>
                    <xdr:col>5</xdr:col>
                    <xdr:colOff>285750</xdr:colOff>
                    <xdr:row>10</xdr:row>
                    <xdr:rowOff>123825</xdr:rowOff>
                  </from>
                  <to>
                    <xdr:col>5</xdr:col>
                    <xdr:colOff>1552575</xdr:colOff>
                    <xdr:row>11</xdr:row>
                    <xdr:rowOff>85725</xdr:rowOff>
                  </to>
                </anchor>
              </controlPr>
            </control>
          </mc:Choice>
        </mc:AlternateContent>
        <mc:AlternateContent xmlns:mc="http://schemas.openxmlformats.org/markup-compatibility/2006">
          <mc:Choice Requires="x14">
            <control shapeId="8195" r:id="rId6" name="Button 3">
              <controlPr defaultSize="0" print="0" autoFill="0" autoPict="0" macro="[2]!EliminarCausa_Haga_clic_en">
                <anchor moveWithCells="1" sizeWithCells="1">
                  <from>
                    <xdr:col>5</xdr:col>
                    <xdr:colOff>285750</xdr:colOff>
                    <xdr:row>11</xdr:row>
                    <xdr:rowOff>142875</xdr:rowOff>
                  </from>
                  <to>
                    <xdr:col>5</xdr:col>
                    <xdr:colOff>1533525</xdr:colOff>
                    <xdr:row>11</xdr:row>
                    <xdr:rowOff>361950</xdr:rowOff>
                  </to>
                </anchor>
              </controlPr>
            </control>
          </mc:Choice>
        </mc:AlternateContent>
        <mc:AlternateContent xmlns:mc="http://schemas.openxmlformats.org/markup-compatibility/2006">
          <mc:Choice Requires="x14">
            <control shapeId="8196" r:id="rId7" name="Button 4">
              <controlPr defaultSize="0" print="0" autoFill="0" autoPict="0" macro="[4]!EliminarCausa_Haga_clic_en">
                <anchor moveWithCells="1" sizeWithCells="1">
                  <from>
                    <xdr:col>5</xdr:col>
                    <xdr:colOff>285750</xdr:colOff>
                    <xdr:row>16</xdr:row>
                    <xdr:rowOff>142875</xdr:rowOff>
                  </from>
                  <to>
                    <xdr:col>5</xdr:col>
                    <xdr:colOff>1533525</xdr:colOff>
                    <xdr:row>16</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[4]PARAMETROS!#REF!</xm:f>
          </x14:formula1>
          <xm:sqref>K18 E18 H18:I18 AS18</xm:sqref>
        </x14:dataValidation>
        <x14:dataValidation type="list" allowBlank="1" showInputMessage="1" showErrorMessage="1">
          <x14:formula1>
            <xm:f>[2]PARAMETROS!#REF!</xm:f>
          </x14:formula1>
          <xm:sqref>H15:I15 H13:I13 AS15 AS13 K16 E15 E13 A13:A15 B15:C15 B13:C13</xm:sqref>
        </x14:dataValidation>
        <x14:dataValidation type="list" allowBlank="1" showInputMessage="1">
          <x14:formula1>
            <xm:f>[2]PARAMETROS!#REF!</xm:f>
          </x14:formula1>
          <xm:sqref>K15 K13</xm:sqref>
        </x14:dataValidation>
        <x14:dataValidation type="list" allowBlank="1" showInputMessage="1" showErrorMessage="1">
          <x14:formula1>
            <xm:f>[5]PARAMETROS!#REF!</xm:f>
          </x14:formula1>
          <xm:sqref>H14:I14 E14 B14:C14 AS14</xm:sqref>
        </x14:dataValidation>
        <x14:dataValidation type="list" allowBlank="1" showInputMessage="1">
          <x14:formula1>
            <xm:f>[5]PARAMETROS!#REF!</xm:f>
          </x14:formula1>
          <xm:sqref>K14</xm:sqref>
        </x14:dataValidation>
        <x14:dataValidation type="list" allowBlank="1" showInputMessage="1">
          <x14:formula1>
            <xm:f>[3]PARAMETROS!#REF!</xm:f>
          </x14:formula1>
          <xm:sqref>K17</xm:sqref>
        </x14:dataValidation>
        <x14:dataValidation type="list" allowBlank="1" showInputMessage="1" showErrorMessage="1">
          <x14:formula1>
            <xm:f>[3]PARAMETROS!#REF!</xm:f>
          </x14:formula1>
          <xm:sqref>AS17 A17:C17 E17 H17:I17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topLeftCell="A11" zoomScale="85" zoomScaleNormal="85" zoomScaleSheetLayoutView="100" workbookViewId="0">
      <selection activeCell="A15" sqref="A15:O15"/>
    </sheetView>
  </sheetViews>
  <sheetFormatPr baseColWidth="10" defaultColWidth="11.42578125" defaultRowHeight="14.25" x14ac:dyDescent="0.2"/>
  <cols>
    <col min="1" max="1" width="13" style="1" customWidth="1"/>
    <col min="2" max="2" width="17.5703125" style="1" customWidth="1"/>
    <col min="3" max="3" width="5.85546875" style="1" customWidth="1"/>
    <col min="4" max="4" width="33.5703125" style="1" customWidth="1"/>
    <col min="5" max="5" width="26" style="1" customWidth="1"/>
    <col min="6" max="6" width="25.7109375" style="1" customWidth="1"/>
    <col min="7" max="7" width="32.85546875" style="1" customWidth="1"/>
    <col min="8" max="8" width="14.28515625" style="1" customWidth="1"/>
    <col min="9" max="9" width="14.140625" style="1" customWidth="1"/>
    <col min="10" max="10" width="72.42578125" style="4" customWidth="1"/>
    <col min="11" max="11" width="16.7109375" style="1" customWidth="1"/>
    <col min="12" max="12" width="158" style="1" bestFit="1" customWidth="1"/>
    <col min="13" max="13" width="22.85546875" style="1" customWidth="1"/>
    <col min="14" max="14" width="18.5703125" style="1" customWidth="1"/>
    <col min="15" max="15" width="16.28515625" style="1" customWidth="1"/>
    <col min="16" max="17" width="11.42578125" style="1"/>
    <col min="18" max="18" width="27.28515625" style="1" customWidth="1"/>
    <col min="19" max="16384" width="11.42578125" style="1"/>
  </cols>
  <sheetData>
    <row r="1" spans="1:22" ht="36.75" customHeight="1" x14ac:dyDescent="0.2">
      <c r="A1" s="265"/>
      <c r="B1" s="268" t="s">
        <v>32</v>
      </c>
      <c r="C1" s="268"/>
      <c r="D1" s="268"/>
      <c r="E1" s="268"/>
      <c r="F1" s="268"/>
      <c r="G1" s="268"/>
      <c r="H1" s="268"/>
      <c r="I1" s="268"/>
      <c r="J1" s="268"/>
      <c r="K1" s="268"/>
      <c r="L1" s="247" t="s">
        <v>23</v>
      </c>
      <c r="M1" s="247"/>
      <c r="N1" s="247"/>
      <c r="O1" s="248"/>
    </row>
    <row r="2" spans="1:22" ht="37.5" customHeight="1" x14ac:dyDescent="0.2">
      <c r="A2" s="266"/>
      <c r="B2" s="269"/>
      <c r="C2" s="269"/>
      <c r="D2" s="269"/>
      <c r="E2" s="269"/>
      <c r="F2" s="269"/>
      <c r="G2" s="269"/>
      <c r="H2" s="269"/>
      <c r="I2" s="269"/>
      <c r="J2" s="269"/>
      <c r="K2" s="269"/>
      <c r="L2" s="251" t="s">
        <v>128</v>
      </c>
      <c r="M2" s="251"/>
      <c r="N2" s="251"/>
      <c r="O2" s="252"/>
    </row>
    <row r="3" spans="1:22" ht="26.25" customHeight="1" x14ac:dyDescent="0.2">
      <c r="A3" s="267"/>
      <c r="B3" s="270"/>
      <c r="C3" s="270"/>
      <c r="D3" s="270"/>
      <c r="E3" s="270"/>
      <c r="F3" s="270"/>
      <c r="G3" s="270"/>
      <c r="H3" s="270"/>
      <c r="I3" s="270"/>
      <c r="J3" s="270"/>
      <c r="K3" s="270"/>
      <c r="L3" s="271" t="s">
        <v>19</v>
      </c>
      <c r="M3" s="271"/>
      <c r="N3" s="271"/>
      <c r="O3" s="272"/>
    </row>
    <row r="4" spans="1:22" ht="30" customHeight="1" x14ac:dyDescent="0.2">
      <c r="A4" s="287" t="s">
        <v>4</v>
      </c>
      <c r="B4" s="273" t="s">
        <v>5</v>
      </c>
      <c r="C4" s="276" t="s">
        <v>0</v>
      </c>
      <c r="D4" s="276"/>
      <c r="E4" s="276"/>
      <c r="F4" s="276"/>
      <c r="G4" s="276"/>
      <c r="H4" s="276"/>
      <c r="I4" s="276"/>
      <c r="J4" s="261" t="s">
        <v>1</v>
      </c>
      <c r="K4" s="261"/>
      <c r="L4" s="263" t="s">
        <v>2</v>
      </c>
      <c r="M4" s="263"/>
      <c r="N4" s="263"/>
      <c r="O4" s="277"/>
    </row>
    <row r="5" spans="1:22" ht="27.75" customHeight="1" x14ac:dyDescent="0.2">
      <c r="A5" s="288"/>
      <c r="B5" s="274"/>
      <c r="C5" s="276" t="s">
        <v>29</v>
      </c>
      <c r="D5" s="276"/>
      <c r="E5" s="276" t="s">
        <v>8</v>
      </c>
      <c r="F5" s="276" t="s">
        <v>9</v>
      </c>
      <c r="G5" s="276" t="s">
        <v>10</v>
      </c>
      <c r="H5" s="276" t="s">
        <v>11</v>
      </c>
      <c r="I5" s="276"/>
      <c r="J5" s="261" t="s">
        <v>14</v>
      </c>
      <c r="K5" s="261" t="s">
        <v>15</v>
      </c>
      <c r="L5" s="263" t="s">
        <v>16</v>
      </c>
      <c r="M5" s="263" t="s">
        <v>25</v>
      </c>
      <c r="N5" s="263" t="s">
        <v>17</v>
      </c>
      <c r="O5" s="277" t="s">
        <v>18</v>
      </c>
    </row>
    <row r="6" spans="1:22" ht="46.5" customHeight="1" thickBot="1" x14ac:dyDescent="0.25">
      <c r="A6" s="289"/>
      <c r="B6" s="275"/>
      <c r="C6" s="21" t="s">
        <v>30</v>
      </c>
      <c r="D6" s="21" t="s">
        <v>37</v>
      </c>
      <c r="E6" s="298"/>
      <c r="F6" s="298"/>
      <c r="G6" s="299"/>
      <c r="H6" s="21" t="s">
        <v>92</v>
      </c>
      <c r="I6" s="21" t="s">
        <v>93</v>
      </c>
      <c r="J6" s="262"/>
      <c r="K6" s="262"/>
      <c r="L6" s="264"/>
      <c r="M6" s="264"/>
      <c r="N6" s="264"/>
      <c r="O6" s="296"/>
    </row>
    <row r="7" spans="1:22" ht="255" x14ac:dyDescent="0.2">
      <c r="A7" s="290" t="s">
        <v>41</v>
      </c>
      <c r="B7" s="300" t="s">
        <v>120</v>
      </c>
      <c r="C7" s="11" t="s">
        <v>42</v>
      </c>
      <c r="D7" s="12" t="s">
        <v>43</v>
      </c>
      <c r="E7" s="12" t="s">
        <v>91</v>
      </c>
      <c r="F7" s="12" t="s">
        <v>44</v>
      </c>
      <c r="G7" s="12" t="s">
        <v>89</v>
      </c>
      <c r="H7" s="23">
        <v>43831</v>
      </c>
      <c r="I7" s="23">
        <v>44196</v>
      </c>
      <c r="J7" s="126" t="s">
        <v>339</v>
      </c>
      <c r="K7" s="127">
        <v>1</v>
      </c>
      <c r="L7" s="128" t="s">
        <v>295</v>
      </c>
      <c r="M7" s="129" t="s">
        <v>271</v>
      </c>
      <c r="N7" s="148"/>
      <c r="O7" s="112" t="s">
        <v>272</v>
      </c>
      <c r="P7" s="149"/>
    </row>
    <row r="8" spans="1:22" ht="130.5" customHeight="1" x14ac:dyDescent="0.2">
      <c r="A8" s="291"/>
      <c r="B8" s="301"/>
      <c r="C8" s="13" t="s">
        <v>45</v>
      </c>
      <c r="D8" s="8" t="s">
        <v>46</v>
      </c>
      <c r="E8" s="133" t="s">
        <v>47</v>
      </c>
      <c r="F8" s="133" t="s">
        <v>48</v>
      </c>
      <c r="G8" s="133" t="s">
        <v>90</v>
      </c>
      <c r="H8" s="138">
        <v>43831</v>
      </c>
      <c r="I8" s="138">
        <v>44196</v>
      </c>
      <c r="J8" s="139" t="s">
        <v>292</v>
      </c>
      <c r="K8" s="130">
        <v>1.03</v>
      </c>
      <c r="L8" s="150" t="s">
        <v>278</v>
      </c>
      <c r="M8" s="151" t="s">
        <v>271</v>
      </c>
      <c r="N8" s="14"/>
      <c r="O8" s="152" t="s">
        <v>272</v>
      </c>
    </row>
    <row r="9" spans="1:22" ht="186.75" customHeight="1" x14ac:dyDescent="0.2">
      <c r="A9" s="291"/>
      <c r="B9" s="18" t="s">
        <v>369</v>
      </c>
      <c r="C9" s="13" t="s">
        <v>110</v>
      </c>
      <c r="D9" s="10" t="s">
        <v>70</v>
      </c>
      <c r="E9" s="140" t="s">
        <v>71</v>
      </c>
      <c r="F9" s="140" t="s">
        <v>72</v>
      </c>
      <c r="G9" s="141" t="s">
        <v>73</v>
      </c>
      <c r="H9" s="142">
        <v>43831</v>
      </c>
      <c r="I9" s="142">
        <v>44196</v>
      </c>
      <c r="J9" s="153" t="s">
        <v>370</v>
      </c>
      <c r="K9" s="109">
        <v>1</v>
      </c>
      <c r="L9" s="150" t="s">
        <v>279</v>
      </c>
      <c r="M9" s="151" t="s">
        <v>271</v>
      </c>
      <c r="N9" s="14"/>
      <c r="O9" s="152" t="s">
        <v>272</v>
      </c>
      <c r="S9" s="2"/>
      <c r="V9" s="2"/>
    </row>
    <row r="10" spans="1:22" ht="191.25" x14ac:dyDescent="0.2">
      <c r="A10" s="291"/>
      <c r="B10" s="297" t="s">
        <v>121</v>
      </c>
      <c r="C10" s="13" t="s">
        <v>49</v>
      </c>
      <c r="D10" s="8" t="s">
        <v>129</v>
      </c>
      <c r="E10" s="143">
        <v>200</v>
      </c>
      <c r="F10" s="144" t="s">
        <v>130</v>
      </c>
      <c r="G10" s="133" t="s">
        <v>51</v>
      </c>
      <c r="H10" s="138">
        <v>43831</v>
      </c>
      <c r="I10" s="138">
        <v>44196</v>
      </c>
      <c r="J10" s="133" t="s">
        <v>280</v>
      </c>
      <c r="K10" s="131">
        <v>1.01</v>
      </c>
      <c r="L10" s="150" t="s">
        <v>371</v>
      </c>
      <c r="M10" s="151" t="s">
        <v>271</v>
      </c>
      <c r="N10" s="16"/>
      <c r="O10" s="152" t="s">
        <v>272</v>
      </c>
    </row>
    <row r="11" spans="1:22" ht="246.95" customHeight="1" x14ac:dyDescent="0.2">
      <c r="A11" s="291"/>
      <c r="B11" s="297"/>
      <c r="C11" s="13" t="s">
        <v>50</v>
      </c>
      <c r="D11" s="8" t="s">
        <v>131</v>
      </c>
      <c r="E11" s="143">
        <v>300</v>
      </c>
      <c r="F11" s="144" t="s">
        <v>132</v>
      </c>
      <c r="G11" s="133" t="s">
        <v>51</v>
      </c>
      <c r="H11" s="138">
        <v>43831</v>
      </c>
      <c r="I11" s="138">
        <v>44196</v>
      </c>
      <c r="J11" s="133" t="s">
        <v>293</v>
      </c>
      <c r="K11" s="130" t="s">
        <v>281</v>
      </c>
      <c r="L11" s="154" t="s">
        <v>372</v>
      </c>
      <c r="M11" s="151" t="s">
        <v>271</v>
      </c>
      <c r="N11" s="16"/>
      <c r="O11" s="152" t="s">
        <v>272</v>
      </c>
    </row>
    <row r="12" spans="1:22" ht="90" customHeight="1" thickBot="1" x14ac:dyDescent="0.25">
      <c r="A12" s="292"/>
      <c r="B12" s="145" t="s">
        <v>373</v>
      </c>
      <c r="C12" s="157" t="s">
        <v>114</v>
      </c>
      <c r="D12" s="147" t="s">
        <v>52</v>
      </c>
      <c r="E12" s="145">
        <v>20</v>
      </c>
      <c r="F12" s="146" t="s">
        <v>53</v>
      </c>
      <c r="G12" s="147" t="s">
        <v>54</v>
      </c>
      <c r="H12" s="134">
        <v>43831</v>
      </c>
      <c r="I12" s="134">
        <v>44196</v>
      </c>
      <c r="J12" s="135" t="s">
        <v>294</v>
      </c>
      <c r="K12" s="136">
        <v>1</v>
      </c>
      <c r="L12" s="137" t="s">
        <v>374</v>
      </c>
      <c r="M12" s="155" t="s">
        <v>271</v>
      </c>
      <c r="N12" s="39"/>
      <c r="O12" s="156" t="s">
        <v>272</v>
      </c>
    </row>
    <row r="13" spans="1:22" x14ac:dyDescent="0.2">
      <c r="A13" s="293" t="s">
        <v>133</v>
      </c>
      <c r="B13" s="294"/>
      <c r="C13" s="294"/>
      <c r="D13" s="294"/>
      <c r="E13" s="294"/>
      <c r="F13" s="294"/>
      <c r="G13" s="294"/>
      <c r="H13" s="294"/>
      <c r="I13" s="294"/>
      <c r="J13" s="294"/>
      <c r="K13" s="294"/>
      <c r="L13" s="294"/>
      <c r="M13" s="294"/>
      <c r="N13" s="294"/>
      <c r="O13" s="295"/>
    </row>
    <row r="14" spans="1:22" x14ac:dyDescent="0.2">
      <c r="A14" s="278" t="s">
        <v>336</v>
      </c>
      <c r="B14" s="279"/>
      <c r="C14" s="279"/>
      <c r="D14" s="279"/>
      <c r="E14" s="279"/>
      <c r="F14" s="279"/>
      <c r="G14" s="279"/>
      <c r="H14" s="279"/>
      <c r="I14" s="279"/>
      <c r="J14" s="279"/>
      <c r="K14" s="279"/>
      <c r="L14" s="279"/>
      <c r="M14" s="279"/>
      <c r="N14" s="279"/>
      <c r="O14" s="280"/>
    </row>
    <row r="15" spans="1:22" ht="15" x14ac:dyDescent="0.25">
      <c r="A15" s="281" t="s">
        <v>283</v>
      </c>
      <c r="B15" s="282"/>
      <c r="C15" s="282"/>
      <c r="D15" s="282"/>
      <c r="E15" s="282"/>
      <c r="F15" s="282"/>
      <c r="G15" s="282"/>
      <c r="H15" s="282"/>
      <c r="I15" s="282"/>
      <c r="J15" s="282"/>
      <c r="K15" s="282"/>
      <c r="L15" s="282"/>
      <c r="M15" s="282"/>
      <c r="N15" s="282"/>
      <c r="O15" s="283"/>
    </row>
    <row r="16" spans="1:22" ht="15.75" thickBot="1" x14ac:dyDescent="0.3">
      <c r="A16" s="284"/>
      <c r="B16" s="285"/>
      <c r="C16" s="285"/>
      <c r="D16" s="285"/>
      <c r="E16" s="285"/>
      <c r="F16" s="285"/>
      <c r="G16" s="285"/>
      <c r="H16" s="285"/>
      <c r="I16" s="285"/>
      <c r="J16" s="285"/>
      <c r="K16" s="285"/>
      <c r="L16" s="285"/>
      <c r="M16" s="285"/>
      <c r="N16" s="285"/>
      <c r="O16" s="286"/>
    </row>
    <row r="19" spans="14:14" x14ac:dyDescent="0.2">
      <c r="N19" s="1" t="s">
        <v>135</v>
      </c>
    </row>
  </sheetData>
  <mergeCells count="28">
    <mergeCell ref="A14:O14"/>
    <mergeCell ref="A15:O15"/>
    <mergeCell ref="A16:O16"/>
    <mergeCell ref="M5:M6"/>
    <mergeCell ref="A4:A6"/>
    <mergeCell ref="A7:A12"/>
    <mergeCell ref="A13:O13"/>
    <mergeCell ref="N5:N6"/>
    <mergeCell ref="O5:O6"/>
    <mergeCell ref="B10:B11"/>
    <mergeCell ref="C5:D5"/>
    <mergeCell ref="E5:E6"/>
    <mergeCell ref="F5:F6"/>
    <mergeCell ref="G5:G6"/>
    <mergeCell ref="H5:I5"/>
    <mergeCell ref="B7:B8"/>
    <mergeCell ref="K5:K6"/>
    <mergeCell ref="L5:L6"/>
    <mergeCell ref="A1:A3"/>
    <mergeCell ref="B1:K3"/>
    <mergeCell ref="L1:O1"/>
    <mergeCell ref="L2:O2"/>
    <mergeCell ref="L3:O3"/>
    <mergeCell ref="J5:J6"/>
    <mergeCell ref="B4:B6"/>
    <mergeCell ref="C4:I4"/>
    <mergeCell ref="J4:K4"/>
    <mergeCell ref="L4:O4"/>
  </mergeCells>
  <printOptions horizontalCentered="1"/>
  <pageMargins left="0.23622047244094491" right="0.23622047244094491" top="0.74803149606299213" bottom="0.74803149606299213" header="0.31496062992125984" footer="0.31496062992125984"/>
  <pageSetup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topLeftCell="A7" zoomScale="115" zoomScaleNormal="115" zoomScaleSheetLayoutView="100" workbookViewId="0">
      <selection activeCell="A7" sqref="A7:A13"/>
    </sheetView>
  </sheetViews>
  <sheetFormatPr baseColWidth="10" defaultRowHeight="15" x14ac:dyDescent="0.25"/>
  <cols>
    <col min="1" max="1" width="15" customWidth="1"/>
    <col min="2" max="2" width="16.7109375" customWidth="1"/>
    <col min="3" max="3" width="7.7109375" customWidth="1"/>
    <col min="4" max="4" width="30" customWidth="1"/>
    <col min="5" max="5" width="22.28515625" customWidth="1"/>
    <col min="6" max="6" width="33" customWidth="1"/>
    <col min="7" max="7" width="24" customWidth="1"/>
    <col min="8" max="8" width="14" customWidth="1"/>
    <col min="9" max="9" width="13.140625" customWidth="1"/>
    <col min="10" max="10" width="45.42578125" style="5" customWidth="1"/>
    <col min="11" max="11" width="20.5703125" customWidth="1"/>
    <col min="12" max="12" width="48.85546875" customWidth="1"/>
    <col min="13" max="13" width="21.28515625" customWidth="1"/>
    <col min="14" max="14" width="62.5703125" customWidth="1"/>
    <col min="15" max="15" width="27.140625" customWidth="1"/>
  </cols>
  <sheetData>
    <row r="1" spans="1:17" ht="30.75" customHeight="1" x14ac:dyDescent="0.25">
      <c r="A1" s="317"/>
      <c r="B1" s="320" t="s">
        <v>32</v>
      </c>
      <c r="C1" s="320"/>
      <c r="D1" s="320"/>
      <c r="E1" s="320"/>
      <c r="F1" s="320"/>
      <c r="G1" s="320"/>
      <c r="H1" s="320"/>
      <c r="I1" s="320"/>
      <c r="J1" s="320"/>
      <c r="K1" s="320"/>
      <c r="L1" s="247" t="s">
        <v>23</v>
      </c>
      <c r="M1" s="247"/>
      <c r="N1" s="247"/>
      <c r="O1" s="248"/>
    </row>
    <row r="2" spans="1:17" ht="33" customHeight="1" x14ac:dyDescent="0.25">
      <c r="A2" s="318"/>
      <c r="B2" s="321"/>
      <c r="C2" s="321"/>
      <c r="D2" s="321"/>
      <c r="E2" s="321"/>
      <c r="F2" s="321"/>
      <c r="G2" s="321"/>
      <c r="H2" s="321"/>
      <c r="I2" s="321"/>
      <c r="J2" s="321"/>
      <c r="K2" s="321"/>
      <c r="L2" s="251" t="s">
        <v>128</v>
      </c>
      <c r="M2" s="251"/>
      <c r="N2" s="251"/>
      <c r="O2" s="252"/>
    </row>
    <row r="3" spans="1:17" ht="27" customHeight="1" x14ac:dyDescent="0.25">
      <c r="A3" s="319"/>
      <c r="B3" s="322"/>
      <c r="C3" s="322"/>
      <c r="D3" s="322"/>
      <c r="E3" s="322"/>
      <c r="F3" s="322"/>
      <c r="G3" s="322"/>
      <c r="H3" s="322"/>
      <c r="I3" s="322"/>
      <c r="J3" s="322"/>
      <c r="K3" s="322"/>
      <c r="L3" s="271" t="s">
        <v>20</v>
      </c>
      <c r="M3" s="271"/>
      <c r="N3" s="271"/>
      <c r="O3" s="272"/>
    </row>
    <row r="4" spans="1:17" ht="42.75" customHeight="1" x14ac:dyDescent="0.25">
      <c r="A4" s="287" t="s">
        <v>4</v>
      </c>
      <c r="B4" s="273" t="s">
        <v>5</v>
      </c>
      <c r="C4" s="276" t="s">
        <v>0</v>
      </c>
      <c r="D4" s="276"/>
      <c r="E4" s="276"/>
      <c r="F4" s="276"/>
      <c r="G4" s="276"/>
      <c r="H4" s="276"/>
      <c r="I4" s="276"/>
      <c r="J4" s="261" t="s">
        <v>1</v>
      </c>
      <c r="K4" s="261"/>
      <c r="L4" s="263" t="s">
        <v>2</v>
      </c>
      <c r="M4" s="263"/>
      <c r="N4" s="263"/>
      <c r="O4" s="277"/>
    </row>
    <row r="5" spans="1:17" ht="38.25" customHeight="1" x14ac:dyDescent="0.25">
      <c r="A5" s="288"/>
      <c r="B5" s="274"/>
      <c r="C5" s="276" t="s">
        <v>29</v>
      </c>
      <c r="D5" s="276"/>
      <c r="E5" s="276" t="s">
        <v>8</v>
      </c>
      <c r="F5" s="276" t="s">
        <v>9</v>
      </c>
      <c r="G5" s="276" t="s">
        <v>10</v>
      </c>
      <c r="H5" s="276" t="s">
        <v>11</v>
      </c>
      <c r="I5" s="276"/>
      <c r="J5" s="261" t="s">
        <v>14</v>
      </c>
      <c r="K5" s="261" t="s">
        <v>15</v>
      </c>
      <c r="L5" s="263" t="s">
        <v>16</v>
      </c>
      <c r="M5" s="263" t="s">
        <v>25</v>
      </c>
      <c r="N5" s="263" t="s">
        <v>17</v>
      </c>
      <c r="O5" s="277" t="s">
        <v>18</v>
      </c>
    </row>
    <row r="6" spans="1:17" ht="51.75" thickBot="1" x14ac:dyDescent="0.3">
      <c r="A6" s="289"/>
      <c r="B6" s="275"/>
      <c r="C6" s="21" t="s">
        <v>30</v>
      </c>
      <c r="D6" s="21" t="s">
        <v>37</v>
      </c>
      <c r="E6" s="298"/>
      <c r="F6" s="298"/>
      <c r="G6" s="299"/>
      <c r="H6" s="21" t="s">
        <v>92</v>
      </c>
      <c r="I6" s="21" t="s">
        <v>93</v>
      </c>
      <c r="J6" s="262"/>
      <c r="K6" s="262"/>
      <c r="L6" s="264"/>
      <c r="M6" s="264"/>
      <c r="N6" s="264"/>
      <c r="O6" s="296"/>
    </row>
    <row r="7" spans="1:17" ht="372.75" customHeight="1" x14ac:dyDescent="0.25">
      <c r="A7" s="311" t="s">
        <v>122</v>
      </c>
      <c r="B7" s="158" t="s">
        <v>99</v>
      </c>
      <c r="C7" s="158" t="s">
        <v>103</v>
      </c>
      <c r="D7" s="159" t="s">
        <v>36</v>
      </c>
      <c r="E7" s="127">
        <v>1</v>
      </c>
      <c r="F7" s="159" t="s">
        <v>40</v>
      </c>
      <c r="G7" s="159" t="s">
        <v>26</v>
      </c>
      <c r="H7" s="160">
        <v>43832</v>
      </c>
      <c r="I7" s="160">
        <v>44196</v>
      </c>
      <c r="J7" s="159" t="s">
        <v>296</v>
      </c>
      <c r="K7" s="127">
        <v>1</v>
      </c>
      <c r="L7" s="161" t="s">
        <v>375</v>
      </c>
      <c r="M7" s="162" t="s">
        <v>271</v>
      </c>
      <c r="N7" s="159" t="s">
        <v>376</v>
      </c>
      <c r="O7" s="170" t="s">
        <v>272</v>
      </c>
    </row>
    <row r="8" spans="1:17" ht="234.75" customHeight="1" x14ac:dyDescent="0.25">
      <c r="A8" s="312"/>
      <c r="B8" s="314" t="s">
        <v>100</v>
      </c>
      <c r="C8" s="143" t="s">
        <v>3</v>
      </c>
      <c r="D8" s="133" t="s">
        <v>112</v>
      </c>
      <c r="E8" s="143" t="s">
        <v>59</v>
      </c>
      <c r="F8" s="143" t="s">
        <v>111</v>
      </c>
      <c r="G8" s="143" t="s">
        <v>60</v>
      </c>
      <c r="H8" s="138">
        <v>43832</v>
      </c>
      <c r="I8" s="138">
        <v>44195</v>
      </c>
      <c r="J8" s="140" t="s">
        <v>297</v>
      </c>
      <c r="K8" s="130">
        <v>1</v>
      </c>
      <c r="L8" s="140" t="s">
        <v>298</v>
      </c>
      <c r="M8" s="163" t="s">
        <v>271</v>
      </c>
      <c r="N8" s="164"/>
      <c r="O8" s="171" t="s">
        <v>272</v>
      </c>
    </row>
    <row r="9" spans="1:17" ht="372" customHeight="1" x14ac:dyDescent="0.25">
      <c r="A9" s="312"/>
      <c r="B9" s="314"/>
      <c r="C9" s="143" t="s">
        <v>104</v>
      </c>
      <c r="D9" s="133" t="s">
        <v>113</v>
      </c>
      <c r="E9" s="133" t="s">
        <v>62</v>
      </c>
      <c r="F9" s="133" t="s">
        <v>96</v>
      </c>
      <c r="G9" s="133" t="s">
        <v>60</v>
      </c>
      <c r="H9" s="138">
        <v>43832</v>
      </c>
      <c r="I9" s="138">
        <v>44195</v>
      </c>
      <c r="J9" s="165" t="s">
        <v>377</v>
      </c>
      <c r="K9" s="130">
        <v>0.97</v>
      </c>
      <c r="L9" s="165" t="s">
        <v>299</v>
      </c>
      <c r="M9" s="163" t="s">
        <v>271</v>
      </c>
      <c r="N9" s="164"/>
      <c r="O9" s="171" t="s">
        <v>272</v>
      </c>
    </row>
    <row r="10" spans="1:17" ht="279.75" customHeight="1" x14ac:dyDescent="0.25">
      <c r="A10" s="312"/>
      <c r="B10" s="138" t="s">
        <v>101</v>
      </c>
      <c r="C10" s="143" t="s">
        <v>105</v>
      </c>
      <c r="D10" s="133" t="s">
        <v>119</v>
      </c>
      <c r="E10" s="130">
        <v>1</v>
      </c>
      <c r="F10" s="133" t="s">
        <v>35</v>
      </c>
      <c r="G10" s="133" t="s">
        <v>26</v>
      </c>
      <c r="H10" s="138">
        <v>43832</v>
      </c>
      <c r="I10" s="138">
        <v>44196</v>
      </c>
      <c r="J10" s="140" t="s">
        <v>378</v>
      </c>
      <c r="K10" s="109">
        <v>1</v>
      </c>
      <c r="L10" s="165" t="s">
        <v>379</v>
      </c>
      <c r="M10" s="163" t="s">
        <v>271</v>
      </c>
      <c r="N10" s="140" t="s">
        <v>380</v>
      </c>
      <c r="O10" s="171" t="s">
        <v>272</v>
      </c>
      <c r="Q10" s="7"/>
    </row>
    <row r="11" spans="1:17" ht="90.75" customHeight="1" x14ac:dyDescent="0.25">
      <c r="A11" s="312"/>
      <c r="B11" s="314" t="s">
        <v>102</v>
      </c>
      <c r="C11" s="143" t="s">
        <v>106</v>
      </c>
      <c r="D11" s="166" t="s">
        <v>55</v>
      </c>
      <c r="E11" s="130">
        <v>1</v>
      </c>
      <c r="F11" s="133" t="s">
        <v>94</v>
      </c>
      <c r="G11" s="143" t="s">
        <v>54</v>
      </c>
      <c r="H11" s="138">
        <v>43831</v>
      </c>
      <c r="I11" s="138">
        <v>44012</v>
      </c>
      <c r="J11" s="154" t="s">
        <v>300</v>
      </c>
      <c r="K11" s="172">
        <v>1</v>
      </c>
      <c r="L11" s="173" t="s">
        <v>340</v>
      </c>
      <c r="M11" s="151" t="s">
        <v>271</v>
      </c>
      <c r="N11" s="164"/>
      <c r="O11" s="152" t="s">
        <v>272</v>
      </c>
      <c r="Q11" s="7"/>
    </row>
    <row r="12" spans="1:17" ht="88.5" customHeight="1" x14ac:dyDescent="0.25">
      <c r="A12" s="312"/>
      <c r="B12" s="315"/>
      <c r="C12" s="143" t="s">
        <v>58</v>
      </c>
      <c r="D12" s="166" t="s">
        <v>56</v>
      </c>
      <c r="E12" s="130">
        <v>1</v>
      </c>
      <c r="F12" s="133" t="s">
        <v>95</v>
      </c>
      <c r="G12" s="143" t="s">
        <v>54</v>
      </c>
      <c r="H12" s="138">
        <v>43831</v>
      </c>
      <c r="I12" s="138">
        <v>44012</v>
      </c>
      <c r="J12" s="154" t="s">
        <v>300</v>
      </c>
      <c r="K12" s="172">
        <v>1</v>
      </c>
      <c r="L12" s="173" t="s">
        <v>341</v>
      </c>
      <c r="M12" s="151" t="s">
        <v>271</v>
      </c>
      <c r="N12" s="164"/>
      <c r="O12" s="152" t="s">
        <v>272</v>
      </c>
      <c r="Q12" s="7"/>
    </row>
    <row r="13" spans="1:17" ht="57.75" customHeight="1" thickBot="1" x14ac:dyDescent="0.3">
      <c r="A13" s="313"/>
      <c r="B13" s="316"/>
      <c r="C13" s="145" t="s">
        <v>61</v>
      </c>
      <c r="D13" s="168" t="s">
        <v>87</v>
      </c>
      <c r="E13" s="136">
        <v>1</v>
      </c>
      <c r="F13" s="147" t="s">
        <v>88</v>
      </c>
      <c r="G13" s="145" t="s">
        <v>86</v>
      </c>
      <c r="H13" s="134">
        <v>43831</v>
      </c>
      <c r="I13" s="134">
        <v>44012</v>
      </c>
      <c r="J13" s="174" t="s">
        <v>301</v>
      </c>
      <c r="K13" s="175">
        <v>1</v>
      </c>
      <c r="L13" s="167" t="s">
        <v>342</v>
      </c>
      <c r="M13" s="155" t="s">
        <v>271</v>
      </c>
      <c r="N13" s="169"/>
      <c r="O13" s="156" t="s">
        <v>272</v>
      </c>
      <c r="Q13" s="7"/>
    </row>
    <row r="14" spans="1:17" x14ac:dyDescent="0.25">
      <c r="A14" s="302" t="s">
        <v>133</v>
      </c>
      <c r="B14" s="303"/>
      <c r="C14" s="303"/>
      <c r="D14" s="303"/>
      <c r="E14" s="303"/>
      <c r="F14" s="303"/>
      <c r="G14" s="303"/>
      <c r="H14" s="303"/>
      <c r="I14" s="303"/>
      <c r="J14" s="303"/>
      <c r="K14" s="303"/>
      <c r="L14" s="303"/>
      <c r="M14" s="303"/>
      <c r="N14" s="303"/>
      <c r="O14" s="304"/>
    </row>
    <row r="15" spans="1:17" x14ac:dyDescent="0.25">
      <c r="A15" s="305" t="s">
        <v>336</v>
      </c>
      <c r="B15" s="306"/>
      <c r="C15" s="306"/>
      <c r="D15" s="306"/>
      <c r="E15" s="306"/>
      <c r="F15" s="306"/>
      <c r="G15" s="306"/>
      <c r="H15" s="306"/>
      <c r="I15" s="306"/>
      <c r="J15" s="306"/>
      <c r="K15" s="306"/>
      <c r="L15" s="306"/>
      <c r="M15" s="306"/>
      <c r="N15" s="306"/>
      <c r="O15" s="307"/>
    </row>
    <row r="16" spans="1:17" x14ac:dyDescent="0.25">
      <c r="A16" s="305" t="s">
        <v>282</v>
      </c>
      <c r="B16" s="306"/>
      <c r="C16" s="306"/>
      <c r="D16" s="306"/>
      <c r="E16" s="306"/>
      <c r="F16" s="306"/>
      <c r="G16" s="306"/>
      <c r="H16" s="306"/>
      <c r="I16" s="306"/>
      <c r="J16" s="306"/>
      <c r="K16" s="306"/>
      <c r="L16" s="306"/>
      <c r="M16" s="306"/>
      <c r="N16" s="306"/>
      <c r="O16" s="307"/>
    </row>
    <row r="17" spans="1:15" ht="15.75" thickBot="1" x14ac:dyDescent="0.3">
      <c r="A17" s="308"/>
      <c r="B17" s="309"/>
      <c r="C17" s="309"/>
      <c r="D17" s="309"/>
      <c r="E17" s="309"/>
      <c r="F17" s="309"/>
      <c r="G17" s="309"/>
      <c r="H17" s="309"/>
      <c r="I17" s="309"/>
      <c r="J17" s="309"/>
      <c r="K17" s="309"/>
      <c r="L17" s="309"/>
      <c r="M17" s="309"/>
      <c r="N17" s="309"/>
      <c r="O17" s="310"/>
    </row>
  </sheetData>
  <mergeCells count="28">
    <mergeCell ref="J5:J6"/>
    <mergeCell ref="A1:A3"/>
    <mergeCell ref="B1:K3"/>
    <mergeCell ref="L1:O1"/>
    <mergeCell ref="L2:O2"/>
    <mergeCell ref="L3:O3"/>
    <mergeCell ref="A4:A6"/>
    <mergeCell ref="B4:B6"/>
    <mergeCell ref="C4:I4"/>
    <mergeCell ref="J4:K4"/>
    <mergeCell ref="L4:O4"/>
    <mergeCell ref="C5:D5"/>
    <mergeCell ref="E5:E6"/>
    <mergeCell ref="F5:F6"/>
    <mergeCell ref="G5:G6"/>
    <mergeCell ref="H5:I5"/>
    <mergeCell ref="K5:K6"/>
    <mergeCell ref="L5:L6"/>
    <mergeCell ref="M5:M6"/>
    <mergeCell ref="N5:N6"/>
    <mergeCell ref="O5:O6"/>
    <mergeCell ref="A14:O14"/>
    <mergeCell ref="A15:O15"/>
    <mergeCell ref="A16:O16"/>
    <mergeCell ref="A17:O17"/>
    <mergeCell ref="A7:A13"/>
    <mergeCell ref="B8:B9"/>
    <mergeCell ref="B11:B13"/>
  </mergeCells>
  <printOptions horizontalCentered="1"/>
  <pageMargins left="0.23622047244094491" right="0.23622047244094491" top="0.74803149606299213" bottom="0.74803149606299213" header="0.31496062992125984" footer="0.31496062992125984"/>
  <pageSetup scale="75" fitToHeight="0"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opLeftCell="C10" zoomScale="95" zoomScaleNormal="95" zoomScaleSheetLayoutView="100" workbookViewId="0">
      <selection activeCell="D21" sqref="D21"/>
    </sheetView>
  </sheetViews>
  <sheetFormatPr baseColWidth="10" defaultColWidth="11.42578125" defaultRowHeight="14.25" x14ac:dyDescent="0.2"/>
  <cols>
    <col min="1" max="1" width="18.28515625" style="1" customWidth="1"/>
    <col min="2" max="2" width="15.42578125" style="1" customWidth="1"/>
    <col min="3" max="3" width="5.85546875" style="1" customWidth="1"/>
    <col min="4" max="4" width="24.7109375" style="1" customWidth="1"/>
    <col min="5" max="5" width="22.5703125" style="1" customWidth="1"/>
    <col min="6" max="6" width="24.140625" style="1" customWidth="1"/>
    <col min="7" max="7" width="25" style="1" customWidth="1"/>
    <col min="8" max="8" width="12.42578125" style="1" customWidth="1"/>
    <col min="9" max="9" width="13" style="1" customWidth="1"/>
    <col min="10" max="10" width="45.5703125" style="1" customWidth="1"/>
    <col min="11" max="11" width="15.5703125" style="1" customWidth="1"/>
    <col min="12" max="12" width="71.7109375" style="1" customWidth="1"/>
    <col min="13" max="13" width="17" style="1" customWidth="1"/>
    <col min="14" max="14" width="48.7109375" style="1" customWidth="1"/>
    <col min="15" max="15" width="38" style="1" customWidth="1"/>
    <col min="16" max="16384" width="11.42578125" style="1"/>
  </cols>
  <sheetData>
    <row r="1" spans="1:18" ht="29.25" customHeight="1" x14ac:dyDescent="0.2">
      <c r="A1" s="332"/>
      <c r="B1" s="268" t="s">
        <v>31</v>
      </c>
      <c r="C1" s="268"/>
      <c r="D1" s="268"/>
      <c r="E1" s="268"/>
      <c r="F1" s="268"/>
      <c r="G1" s="268"/>
      <c r="H1" s="268"/>
      <c r="I1" s="268"/>
      <c r="J1" s="268"/>
      <c r="K1" s="268"/>
      <c r="L1" s="247" t="s">
        <v>23</v>
      </c>
      <c r="M1" s="247"/>
      <c r="N1" s="247"/>
      <c r="O1" s="248"/>
    </row>
    <row r="2" spans="1:18" ht="40.5" customHeight="1" x14ac:dyDescent="0.2">
      <c r="A2" s="333"/>
      <c r="B2" s="269"/>
      <c r="C2" s="269"/>
      <c r="D2" s="269"/>
      <c r="E2" s="269"/>
      <c r="F2" s="269"/>
      <c r="G2" s="269"/>
      <c r="H2" s="269"/>
      <c r="I2" s="269"/>
      <c r="J2" s="269"/>
      <c r="K2" s="269"/>
      <c r="L2" s="251" t="s">
        <v>128</v>
      </c>
      <c r="M2" s="251"/>
      <c r="N2" s="251"/>
      <c r="O2" s="252"/>
    </row>
    <row r="3" spans="1:18" ht="15" customHeight="1" thickBot="1" x14ac:dyDescent="0.25">
      <c r="A3" s="334"/>
      <c r="B3" s="270"/>
      <c r="C3" s="270"/>
      <c r="D3" s="270"/>
      <c r="E3" s="270"/>
      <c r="F3" s="270"/>
      <c r="G3" s="270"/>
      <c r="H3" s="270"/>
      <c r="I3" s="270"/>
      <c r="J3" s="270"/>
      <c r="K3" s="270"/>
      <c r="L3" s="271" t="s">
        <v>21</v>
      </c>
      <c r="M3" s="271"/>
      <c r="N3" s="271"/>
      <c r="O3" s="272"/>
    </row>
    <row r="4" spans="1:18" s="3" customFormat="1" ht="27" customHeight="1" x14ac:dyDescent="0.2">
      <c r="A4" s="335" t="s">
        <v>4</v>
      </c>
      <c r="B4" s="336" t="s">
        <v>5</v>
      </c>
      <c r="C4" s="338" t="s">
        <v>0</v>
      </c>
      <c r="D4" s="338"/>
      <c r="E4" s="338"/>
      <c r="F4" s="338"/>
      <c r="G4" s="338"/>
      <c r="H4" s="338"/>
      <c r="I4" s="338"/>
      <c r="J4" s="339" t="s">
        <v>1</v>
      </c>
      <c r="K4" s="339"/>
      <c r="L4" s="340" t="s">
        <v>2</v>
      </c>
      <c r="M4" s="340"/>
      <c r="N4" s="340"/>
      <c r="O4" s="341"/>
    </row>
    <row r="5" spans="1:18" s="3" customFormat="1" ht="35.25" customHeight="1" x14ac:dyDescent="0.2">
      <c r="A5" s="288"/>
      <c r="B5" s="273"/>
      <c r="C5" s="276" t="s">
        <v>6</v>
      </c>
      <c r="D5" s="276"/>
      <c r="E5" s="276" t="s">
        <v>8</v>
      </c>
      <c r="F5" s="276" t="s">
        <v>9</v>
      </c>
      <c r="G5" s="276" t="s">
        <v>10</v>
      </c>
      <c r="H5" s="276" t="s">
        <v>11</v>
      </c>
      <c r="I5" s="276"/>
      <c r="J5" s="261" t="s">
        <v>14</v>
      </c>
      <c r="K5" s="261" t="s">
        <v>15</v>
      </c>
      <c r="L5" s="263" t="s">
        <v>16</v>
      </c>
      <c r="M5" s="263" t="s">
        <v>25</v>
      </c>
      <c r="N5" s="263" t="s">
        <v>17</v>
      </c>
      <c r="O5" s="277" t="s">
        <v>18</v>
      </c>
    </row>
    <row r="6" spans="1:18" s="3" customFormat="1" ht="39" customHeight="1" thickBot="1" x14ac:dyDescent="0.25">
      <c r="A6" s="289"/>
      <c r="B6" s="337"/>
      <c r="C6" s="178" t="s">
        <v>7</v>
      </c>
      <c r="D6" s="119" t="s">
        <v>37</v>
      </c>
      <c r="E6" s="298"/>
      <c r="F6" s="298"/>
      <c r="G6" s="298"/>
      <c r="H6" s="179" t="s">
        <v>92</v>
      </c>
      <c r="I6" s="179" t="s">
        <v>93</v>
      </c>
      <c r="J6" s="262"/>
      <c r="K6" s="262"/>
      <c r="L6" s="264"/>
      <c r="M6" s="264"/>
      <c r="N6" s="264"/>
      <c r="O6" s="296"/>
    </row>
    <row r="7" spans="1:18" s="3" customFormat="1" ht="168" customHeight="1" x14ac:dyDescent="0.2">
      <c r="A7" s="329" t="s">
        <v>126</v>
      </c>
      <c r="B7" s="300" t="s">
        <v>123</v>
      </c>
      <c r="C7" s="120" t="s">
        <v>28</v>
      </c>
      <c r="D7" s="12" t="s">
        <v>77</v>
      </c>
      <c r="E7" s="12" t="s">
        <v>78</v>
      </c>
      <c r="F7" s="12" t="s">
        <v>79</v>
      </c>
      <c r="G7" s="12" t="s">
        <v>118</v>
      </c>
      <c r="H7" s="180">
        <v>43831</v>
      </c>
      <c r="I7" s="180">
        <v>44196</v>
      </c>
      <c r="J7" s="181" t="s">
        <v>302</v>
      </c>
      <c r="K7" s="182">
        <v>1</v>
      </c>
      <c r="L7" s="132" t="s">
        <v>285</v>
      </c>
      <c r="M7" s="183" t="s">
        <v>271</v>
      </c>
      <c r="N7" s="184"/>
      <c r="O7" s="112" t="s">
        <v>272</v>
      </c>
      <c r="P7" s="6"/>
      <c r="Q7" s="6"/>
      <c r="R7" s="6"/>
    </row>
    <row r="8" spans="1:18" s="3" customFormat="1" ht="318" customHeight="1" x14ac:dyDescent="0.2">
      <c r="A8" s="330"/>
      <c r="B8" s="301"/>
      <c r="C8" s="121" t="s">
        <v>107</v>
      </c>
      <c r="D8" s="8" t="s">
        <v>38</v>
      </c>
      <c r="E8" s="17">
        <v>1</v>
      </c>
      <c r="F8" s="8" t="s">
        <v>34</v>
      </c>
      <c r="G8" s="121" t="s">
        <v>24</v>
      </c>
      <c r="H8" s="118">
        <v>44013</v>
      </c>
      <c r="I8" s="118">
        <v>44196</v>
      </c>
      <c r="J8" s="10" t="s">
        <v>303</v>
      </c>
      <c r="K8" s="9">
        <v>1</v>
      </c>
      <c r="L8" s="101" t="s">
        <v>304</v>
      </c>
      <c r="M8" s="102" t="s">
        <v>271</v>
      </c>
      <c r="N8" s="8" t="s">
        <v>276</v>
      </c>
      <c r="O8" s="185" t="s">
        <v>272</v>
      </c>
      <c r="P8" s="6"/>
      <c r="Q8" s="6"/>
      <c r="R8" s="6"/>
    </row>
    <row r="9" spans="1:18" s="3" customFormat="1" ht="142.5" customHeight="1" x14ac:dyDescent="0.2">
      <c r="A9" s="330"/>
      <c r="B9" s="301"/>
      <c r="C9" s="121" t="s">
        <v>108</v>
      </c>
      <c r="D9" s="8" t="s">
        <v>80</v>
      </c>
      <c r="E9" s="8" t="s">
        <v>97</v>
      </c>
      <c r="F9" s="8" t="s">
        <v>81</v>
      </c>
      <c r="G9" s="8" t="s">
        <v>98</v>
      </c>
      <c r="H9" s="19">
        <v>43831</v>
      </c>
      <c r="I9" s="19">
        <v>44196</v>
      </c>
      <c r="J9" s="153" t="s">
        <v>305</v>
      </c>
      <c r="K9" s="176">
        <v>1</v>
      </c>
      <c r="L9" s="150" t="s">
        <v>306</v>
      </c>
      <c r="M9" s="177" t="s">
        <v>271</v>
      </c>
      <c r="N9" s="15"/>
      <c r="O9" s="152" t="s">
        <v>272</v>
      </c>
      <c r="P9" s="6"/>
      <c r="Q9" s="6"/>
      <c r="R9" s="6"/>
    </row>
    <row r="10" spans="1:18" s="3" customFormat="1" ht="292.5" customHeight="1" x14ac:dyDescent="0.2">
      <c r="A10" s="330"/>
      <c r="B10" s="118" t="s">
        <v>124</v>
      </c>
      <c r="C10" s="121" t="s">
        <v>109</v>
      </c>
      <c r="D10" s="8" t="s">
        <v>82</v>
      </c>
      <c r="E10" s="8" t="s">
        <v>83</v>
      </c>
      <c r="F10" s="8" t="s">
        <v>84</v>
      </c>
      <c r="G10" s="8" t="s">
        <v>85</v>
      </c>
      <c r="H10" s="118">
        <v>43831</v>
      </c>
      <c r="I10" s="118">
        <v>44196</v>
      </c>
      <c r="J10" s="153" t="s">
        <v>344</v>
      </c>
      <c r="K10" s="109">
        <v>1</v>
      </c>
      <c r="L10" s="154" t="s">
        <v>307</v>
      </c>
      <c r="M10" s="177" t="s">
        <v>271</v>
      </c>
      <c r="N10" s="15"/>
      <c r="O10" s="152" t="s">
        <v>272</v>
      </c>
      <c r="P10" s="6"/>
      <c r="Q10" s="6"/>
      <c r="R10" s="6"/>
    </row>
    <row r="11" spans="1:18" s="3" customFormat="1" ht="267" customHeight="1" x14ac:dyDescent="0.2">
      <c r="A11" s="330"/>
      <c r="B11" s="20" t="s">
        <v>116</v>
      </c>
      <c r="C11" s="121" t="s">
        <v>115</v>
      </c>
      <c r="D11" s="8" t="s">
        <v>74</v>
      </c>
      <c r="E11" s="8" t="s">
        <v>75</v>
      </c>
      <c r="F11" s="8" t="s">
        <v>76</v>
      </c>
      <c r="G11" s="8" t="s">
        <v>57</v>
      </c>
      <c r="H11" s="118">
        <v>43831</v>
      </c>
      <c r="I11" s="118">
        <v>44196</v>
      </c>
      <c r="J11" s="153" t="s">
        <v>343</v>
      </c>
      <c r="K11" s="176">
        <v>1</v>
      </c>
      <c r="L11" s="150" t="s">
        <v>286</v>
      </c>
      <c r="M11" s="177" t="s">
        <v>271</v>
      </c>
      <c r="N11" s="154" t="s">
        <v>345</v>
      </c>
      <c r="O11" s="152" t="s">
        <v>272</v>
      </c>
      <c r="P11" s="6"/>
      <c r="Q11" s="6"/>
      <c r="R11" s="6"/>
    </row>
    <row r="12" spans="1:18" s="3" customFormat="1" ht="306" customHeight="1" thickBot="1" x14ac:dyDescent="0.25">
      <c r="A12" s="331"/>
      <c r="B12" s="24" t="s">
        <v>117</v>
      </c>
      <c r="C12" s="122" t="s">
        <v>127</v>
      </c>
      <c r="D12" s="25" t="s">
        <v>27</v>
      </c>
      <c r="E12" s="26">
        <v>1</v>
      </c>
      <c r="F12" s="25" t="s">
        <v>39</v>
      </c>
      <c r="G12" s="25" t="s">
        <v>26</v>
      </c>
      <c r="H12" s="27">
        <v>43832</v>
      </c>
      <c r="I12" s="27">
        <v>44196</v>
      </c>
      <c r="J12" s="28" t="s">
        <v>308</v>
      </c>
      <c r="K12" s="186">
        <v>1</v>
      </c>
      <c r="L12" s="28" t="s">
        <v>309</v>
      </c>
      <c r="M12" s="187" t="s">
        <v>271</v>
      </c>
      <c r="N12" s="25" t="s">
        <v>276</v>
      </c>
      <c r="O12" s="188" t="s">
        <v>272</v>
      </c>
      <c r="P12" s="6"/>
      <c r="Q12" s="6"/>
      <c r="R12" s="6"/>
    </row>
    <row r="13" spans="1:18" x14ac:dyDescent="0.2">
      <c r="A13" s="323" t="s">
        <v>133</v>
      </c>
      <c r="B13" s="324"/>
      <c r="C13" s="324"/>
      <c r="D13" s="324"/>
      <c r="E13" s="324"/>
      <c r="F13" s="324"/>
      <c r="G13" s="324"/>
      <c r="H13" s="324"/>
      <c r="I13" s="324"/>
      <c r="J13" s="324"/>
      <c r="K13" s="324"/>
      <c r="L13" s="324"/>
      <c r="M13" s="324"/>
      <c r="N13" s="324"/>
      <c r="O13" s="325"/>
    </row>
    <row r="14" spans="1:18" x14ac:dyDescent="0.2">
      <c r="A14" s="305" t="s">
        <v>336</v>
      </c>
      <c r="B14" s="306"/>
      <c r="C14" s="306"/>
      <c r="D14" s="306"/>
      <c r="E14" s="306"/>
      <c r="F14" s="306"/>
      <c r="G14" s="306"/>
      <c r="H14" s="306"/>
      <c r="I14" s="306"/>
      <c r="J14" s="306"/>
      <c r="K14" s="306"/>
      <c r="L14" s="306"/>
      <c r="M14" s="306"/>
      <c r="N14" s="306"/>
      <c r="O14" s="307"/>
    </row>
    <row r="15" spans="1:18" ht="15" thickBot="1" x14ac:dyDescent="0.25">
      <c r="A15" s="326" t="s">
        <v>284</v>
      </c>
      <c r="B15" s="327"/>
      <c r="C15" s="327"/>
      <c r="D15" s="327"/>
      <c r="E15" s="327"/>
      <c r="F15" s="327"/>
      <c r="G15" s="327"/>
      <c r="H15" s="327"/>
      <c r="I15" s="327"/>
      <c r="J15" s="327"/>
      <c r="K15" s="327"/>
      <c r="L15" s="327"/>
      <c r="M15" s="327"/>
      <c r="N15" s="327"/>
      <c r="O15" s="328"/>
    </row>
  </sheetData>
  <mergeCells count="26">
    <mergeCell ref="A4:A6"/>
    <mergeCell ref="B4:B6"/>
    <mergeCell ref="C4:I4"/>
    <mergeCell ref="J4:K4"/>
    <mergeCell ref="L4:O4"/>
    <mergeCell ref="A1:A3"/>
    <mergeCell ref="B1:K3"/>
    <mergeCell ref="L1:O1"/>
    <mergeCell ref="L2:O2"/>
    <mergeCell ref="L3:O3"/>
    <mergeCell ref="B7:B9"/>
    <mergeCell ref="A13:O13"/>
    <mergeCell ref="A14:O14"/>
    <mergeCell ref="A15:O15"/>
    <mergeCell ref="J5:J6"/>
    <mergeCell ref="K5:K6"/>
    <mergeCell ref="L5:L6"/>
    <mergeCell ref="M5:M6"/>
    <mergeCell ref="N5:N6"/>
    <mergeCell ref="O5:O6"/>
    <mergeCell ref="A7:A12"/>
    <mergeCell ref="C5:D5"/>
    <mergeCell ref="E5:E6"/>
    <mergeCell ref="F5:F6"/>
    <mergeCell ref="G5:G6"/>
    <mergeCell ref="H5:I5"/>
  </mergeCells>
  <printOptions horizontalCentered="1"/>
  <pageMargins left="0.23622047244094491" right="0.23622047244094491" top="0.74803149606299213" bottom="0.74803149606299213" header="0.31496062992125984" footer="0.31496062992125984"/>
  <pageSetup scale="70" orientation="landscape" r:id="rId1"/>
  <headerFooter>
    <oddFooter>&amp;F&amp;RPágina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opLeftCell="L10" zoomScale="94" zoomScaleNormal="94" zoomScaleSheetLayoutView="98" workbookViewId="0">
      <selection activeCell="N7" sqref="N7"/>
    </sheetView>
  </sheetViews>
  <sheetFormatPr baseColWidth="10" defaultColWidth="11.42578125" defaultRowHeight="14.25" x14ac:dyDescent="0.2"/>
  <cols>
    <col min="1" max="1" width="11.140625" style="1" customWidth="1"/>
    <col min="2" max="2" width="8.5703125" style="1" customWidth="1"/>
    <col min="3" max="3" width="4.85546875" style="1" customWidth="1"/>
    <col min="4" max="4" width="23.7109375" style="1" customWidth="1"/>
    <col min="5" max="5" width="6.28515625" style="1" customWidth="1"/>
    <col min="6" max="6" width="40.5703125" style="1" customWidth="1"/>
    <col min="7" max="7" width="10.140625" style="1" customWidth="1"/>
    <col min="8" max="8" width="12.42578125" style="1" customWidth="1"/>
    <col min="9" max="9" width="13.7109375" style="1" customWidth="1"/>
    <col min="10" max="10" width="255.7109375" style="1" bestFit="1" customWidth="1"/>
    <col min="11" max="11" width="25.7109375" style="1" customWidth="1"/>
    <col min="12" max="12" width="131.140625" style="1" customWidth="1"/>
    <col min="13" max="13" width="22" style="1" customWidth="1"/>
    <col min="14" max="14" width="25.85546875" style="1" customWidth="1"/>
    <col min="15" max="15" width="21" style="1" customWidth="1"/>
    <col min="16" max="16384" width="11.42578125" style="1"/>
  </cols>
  <sheetData>
    <row r="1" spans="1:23" ht="33.75" customHeight="1" x14ac:dyDescent="0.2">
      <c r="A1" s="265"/>
      <c r="B1" s="268" t="s">
        <v>33</v>
      </c>
      <c r="C1" s="268"/>
      <c r="D1" s="268"/>
      <c r="E1" s="268"/>
      <c r="F1" s="268"/>
      <c r="G1" s="268"/>
      <c r="H1" s="268"/>
      <c r="I1" s="268"/>
      <c r="J1" s="268"/>
      <c r="K1" s="268"/>
      <c r="L1" s="247" t="s">
        <v>23</v>
      </c>
      <c r="M1" s="247"/>
      <c r="N1" s="247"/>
      <c r="O1" s="248"/>
      <c r="P1" s="3"/>
      <c r="Q1" s="3"/>
      <c r="R1" s="3"/>
      <c r="S1" s="3"/>
    </row>
    <row r="2" spans="1:23" ht="27.75" customHeight="1" x14ac:dyDescent="0.2">
      <c r="A2" s="266"/>
      <c r="B2" s="269"/>
      <c r="C2" s="269"/>
      <c r="D2" s="269"/>
      <c r="E2" s="269"/>
      <c r="F2" s="269"/>
      <c r="G2" s="269"/>
      <c r="H2" s="269"/>
      <c r="I2" s="269"/>
      <c r="J2" s="269"/>
      <c r="K2" s="269"/>
      <c r="L2" s="251" t="s">
        <v>128</v>
      </c>
      <c r="M2" s="251"/>
      <c r="N2" s="251"/>
      <c r="O2" s="252"/>
      <c r="P2" s="3"/>
      <c r="Q2" s="3"/>
      <c r="R2" s="3"/>
      <c r="S2" s="3"/>
    </row>
    <row r="3" spans="1:23" ht="15" customHeight="1" thickBot="1" x14ac:dyDescent="0.25">
      <c r="A3" s="267"/>
      <c r="B3" s="270"/>
      <c r="C3" s="270"/>
      <c r="D3" s="270"/>
      <c r="E3" s="270"/>
      <c r="F3" s="270"/>
      <c r="G3" s="270"/>
      <c r="H3" s="270"/>
      <c r="I3" s="270"/>
      <c r="J3" s="270"/>
      <c r="K3" s="270"/>
      <c r="L3" s="271" t="s">
        <v>22</v>
      </c>
      <c r="M3" s="271"/>
      <c r="N3" s="271"/>
      <c r="O3" s="272"/>
      <c r="P3" s="3"/>
      <c r="Q3" s="3"/>
      <c r="R3" s="3"/>
      <c r="S3" s="3"/>
    </row>
    <row r="4" spans="1:23" s="3" customFormat="1" ht="30" customHeight="1" x14ac:dyDescent="0.2">
      <c r="A4" s="335" t="s">
        <v>4</v>
      </c>
      <c r="B4" s="336" t="s">
        <v>5</v>
      </c>
      <c r="C4" s="338" t="s">
        <v>0</v>
      </c>
      <c r="D4" s="338"/>
      <c r="E4" s="338"/>
      <c r="F4" s="338"/>
      <c r="G4" s="338"/>
      <c r="H4" s="338"/>
      <c r="I4" s="338"/>
      <c r="J4" s="339" t="s">
        <v>1</v>
      </c>
      <c r="K4" s="339"/>
      <c r="L4" s="340" t="s">
        <v>2</v>
      </c>
      <c r="M4" s="340"/>
      <c r="N4" s="340"/>
      <c r="O4" s="341"/>
    </row>
    <row r="5" spans="1:23" s="3" customFormat="1" ht="25.5" customHeight="1" x14ac:dyDescent="0.2">
      <c r="A5" s="288"/>
      <c r="B5" s="274"/>
      <c r="C5" s="276" t="s">
        <v>29</v>
      </c>
      <c r="D5" s="276"/>
      <c r="E5" s="276" t="s">
        <v>8</v>
      </c>
      <c r="F5" s="276" t="s">
        <v>9</v>
      </c>
      <c r="G5" s="276" t="s">
        <v>10</v>
      </c>
      <c r="H5" s="276" t="s">
        <v>11</v>
      </c>
      <c r="I5" s="276"/>
      <c r="J5" s="261" t="s">
        <v>14</v>
      </c>
      <c r="K5" s="261" t="s">
        <v>15</v>
      </c>
      <c r="L5" s="263" t="s">
        <v>16</v>
      </c>
      <c r="M5" s="263" t="s">
        <v>25</v>
      </c>
      <c r="N5" s="263" t="s">
        <v>17</v>
      </c>
      <c r="O5" s="277" t="s">
        <v>18</v>
      </c>
    </row>
    <row r="6" spans="1:23" s="3" customFormat="1" ht="64.5" thickBot="1" x14ac:dyDescent="0.25">
      <c r="A6" s="360"/>
      <c r="B6" s="361"/>
      <c r="C6" s="22" t="s">
        <v>30</v>
      </c>
      <c r="D6" s="22" t="s">
        <v>37</v>
      </c>
      <c r="E6" s="358"/>
      <c r="F6" s="358"/>
      <c r="G6" s="359"/>
      <c r="H6" s="22" t="s">
        <v>12</v>
      </c>
      <c r="I6" s="22" t="s">
        <v>13</v>
      </c>
      <c r="J6" s="351"/>
      <c r="K6" s="351"/>
      <c r="L6" s="352"/>
      <c r="M6" s="352"/>
      <c r="N6" s="352"/>
      <c r="O6" s="353"/>
    </row>
    <row r="7" spans="1:23" s="3" customFormat="1" ht="409.6" thickBot="1" x14ac:dyDescent="0.25">
      <c r="A7" s="354" t="s">
        <v>125</v>
      </c>
      <c r="B7" s="356"/>
      <c r="C7" s="29" t="s">
        <v>63</v>
      </c>
      <c r="D7" s="30" t="s">
        <v>64</v>
      </c>
      <c r="E7" s="31">
        <v>1</v>
      </c>
      <c r="F7" s="30" t="s">
        <v>65</v>
      </c>
      <c r="G7" s="32" t="s">
        <v>66</v>
      </c>
      <c r="H7" s="32">
        <v>43832</v>
      </c>
      <c r="I7" s="32">
        <v>44196</v>
      </c>
      <c r="J7" s="106" t="s">
        <v>310</v>
      </c>
      <c r="K7" s="107">
        <v>1</v>
      </c>
      <c r="L7" s="106" t="s">
        <v>381</v>
      </c>
      <c r="M7" s="110" t="s">
        <v>271</v>
      </c>
      <c r="N7" s="362" t="s">
        <v>275</v>
      </c>
      <c r="O7" s="33" t="s">
        <v>272</v>
      </c>
    </row>
    <row r="8" spans="1:23" s="3" customFormat="1" ht="327.75" customHeight="1" thickBot="1" x14ac:dyDescent="0.25">
      <c r="A8" s="355"/>
      <c r="B8" s="357"/>
      <c r="C8" s="34" t="s">
        <v>67</v>
      </c>
      <c r="D8" s="35" t="s">
        <v>68</v>
      </c>
      <c r="E8" s="36">
        <v>1</v>
      </c>
      <c r="F8" s="35" t="s">
        <v>69</v>
      </c>
      <c r="G8" s="37" t="s">
        <v>66</v>
      </c>
      <c r="H8" s="37">
        <v>43832</v>
      </c>
      <c r="I8" s="27">
        <v>44165</v>
      </c>
      <c r="J8" s="108" t="s">
        <v>274</v>
      </c>
      <c r="K8" s="109">
        <v>1</v>
      </c>
      <c r="L8" s="106" t="s">
        <v>311</v>
      </c>
      <c r="M8" s="111" t="s">
        <v>271</v>
      </c>
      <c r="N8" s="30" t="s">
        <v>275</v>
      </c>
      <c r="O8" s="38" t="s">
        <v>272</v>
      </c>
    </row>
    <row r="9" spans="1:23" s="3" customFormat="1" ht="12.75" x14ac:dyDescent="0.2">
      <c r="A9" s="342" t="s">
        <v>134</v>
      </c>
      <c r="B9" s="343"/>
      <c r="C9" s="343"/>
      <c r="D9" s="343"/>
      <c r="E9" s="343"/>
      <c r="F9" s="343"/>
      <c r="G9" s="343"/>
      <c r="H9" s="343"/>
      <c r="I9" s="343"/>
      <c r="J9" s="343"/>
      <c r="K9" s="343"/>
      <c r="L9" s="343"/>
      <c r="M9" s="343"/>
      <c r="N9" s="343"/>
      <c r="O9" s="344"/>
      <c r="P9" s="6"/>
      <c r="Q9" s="6"/>
      <c r="R9" s="6"/>
      <c r="S9" s="6"/>
      <c r="T9" s="6"/>
      <c r="U9" s="6"/>
      <c r="V9" s="6"/>
      <c r="W9" s="6"/>
    </row>
    <row r="10" spans="1:23" s="3" customFormat="1" ht="12.75" x14ac:dyDescent="0.2">
      <c r="A10" s="345" t="s">
        <v>336</v>
      </c>
      <c r="B10" s="346"/>
      <c r="C10" s="346"/>
      <c r="D10" s="346"/>
      <c r="E10" s="346"/>
      <c r="F10" s="346"/>
      <c r="G10" s="346"/>
      <c r="H10" s="346"/>
      <c r="I10" s="346"/>
      <c r="J10" s="346"/>
      <c r="K10" s="346"/>
      <c r="L10" s="346"/>
      <c r="M10" s="346"/>
      <c r="N10" s="346"/>
      <c r="O10" s="347"/>
      <c r="P10" s="6"/>
      <c r="Q10" s="6"/>
      <c r="R10" s="6"/>
      <c r="S10" s="6"/>
      <c r="T10" s="6"/>
      <c r="U10" s="6"/>
      <c r="V10" s="6"/>
      <c r="W10" s="6"/>
    </row>
    <row r="11" spans="1:23" s="3" customFormat="1" ht="13.5" thickBot="1" x14ac:dyDescent="0.25">
      <c r="A11" s="348" t="s">
        <v>283</v>
      </c>
      <c r="B11" s="349"/>
      <c r="C11" s="349"/>
      <c r="D11" s="349"/>
      <c r="E11" s="349"/>
      <c r="F11" s="349"/>
      <c r="G11" s="349"/>
      <c r="H11" s="349"/>
      <c r="I11" s="349"/>
      <c r="J11" s="349"/>
      <c r="K11" s="349"/>
      <c r="L11" s="349"/>
      <c r="M11" s="349"/>
      <c r="N11" s="349"/>
      <c r="O11" s="350"/>
      <c r="P11" s="6"/>
      <c r="Q11" s="6"/>
      <c r="R11" s="6"/>
      <c r="S11" s="6"/>
      <c r="T11" s="6"/>
      <c r="U11" s="6"/>
      <c r="V11" s="6"/>
      <c r="W11" s="6"/>
    </row>
  </sheetData>
  <mergeCells count="26">
    <mergeCell ref="A4:A6"/>
    <mergeCell ref="B4:B6"/>
    <mergeCell ref="C4:I4"/>
    <mergeCell ref="J4:K4"/>
    <mergeCell ref="L4:O4"/>
    <mergeCell ref="A1:A3"/>
    <mergeCell ref="B1:K3"/>
    <mergeCell ref="L1:O1"/>
    <mergeCell ref="L2:O2"/>
    <mergeCell ref="L3:O3"/>
    <mergeCell ref="A9:O9"/>
    <mergeCell ref="A10:O10"/>
    <mergeCell ref="A11:O11"/>
    <mergeCell ref="K5:K6"/>
    <mergeCell ref="L5:L6"/>
    <mergeCell ref="M5:M6"/>
    <mergeCell ref="N5:N6"/>
    <mergeCell ref="O5:O6"/>
    <mergeCell ref="A7:A8"/>
    <mergeCell ref="B7:B8"/>
    <mergeCell ref="C5:D5"/>
    <mergeCell ref="E5:E6"/>
    <mergeCell ref="F5:F6"/>
    <mergeCell ref="G5:G6"/>
    <mergeCell ref="H5:I5"/>
    <mergeCell ref="J5:J6"/>
  </mergeCells>
  <pageMargins left="0.23622047244094491" right="0.23622047244094491" top="0.74803149606299213" bottom="0.74803149606299213" header="0.31496062992125984" footer="0.31496062992125984"/>
  <pageSetup scale="75" orientation="landscape" r:id="rId1"/>
  <headerFooter>
    <oddFooter>&amp;Z&amp;F&amp;RPágina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Comp. 1 Riesgos Corrupción</vt:lpstr>
      <vt:lpstr>Comp. 3 Rendicion de Cuentas</vt:lpstr>
      <vt:lpstr>Comp. 4 Mecanismos Xa Aten Ciud</vt:lpstr>
      <vt:lpstr> Comp. 5 TranspyAcceso Informac</vt:lpstr>
      <vt:lpstr>Comp. 6 Iniciativas Adicionales</vt:lpstr>
      <vt:lpstr>' Comp. 5 TranspyAcceso Informac'!Títulos_a_imprimir</vt:lpstr>
      <vt:lpstr>'Comp. 3 Rendicion de Cuentas'!Títulos_a_imprimir</vt:lpstr>
      <vt:lpstr>'Comp. 4 Mecanismos Xa Aten Ciud'!Títulos_a_imprimir</vt:lpstr>
      <vt:lpstr>'Comp. 6 Iniciativas Adicionales'!Títulos_a_imprimir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Carmen Rosa Mendoza Suarez</cp:lastModifiedBy>
  <cp:lastPrinted>2021-01-16T19:50:25Z</cp:lastPrinted>
  <dcterms:created xsi:type="dcterms:W3CDTF">2016-07-21T13:11:08Z</dcterms:created>
  <dcterms:modified xsi:type="dcterms:W3CDTF">2021-01-16T19:53:46Z</dcterms:modified>
</cp:coreProperties>
</file>